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1" sheetId="3" r:id="rId1"/>
  </sheets>
  <definedNames>
    <definedName name="_xlnm.Print_Area" localSheetId="0">'2021'!$A$1:$F$29</definedName>
  </definedNames>
  <calcPr calcId="125725"/>
</workbook>
</file>

<file path=xl/calcChain.xml><?xml version="1.0" encoding="utf-8"?>
<calcChain xmlns="http://schemas.openxmlformats.org/spreadsheetml/2006/main">
  <c r="F28" i="3"/>
  <c r="F13"/>
  <c r="F16"/>
  <c r="F14"/>
  <c r="F15"/>
  <c r="F17"/>
  <c r="F18"/>
  <c r="F19"/>
  <c r="F20"/>
  <c r="F21"/>
  <c r="F22"/>
  <c r="F23"/>
  <c r="F24"/>
  <c r="F25"/>
  <c r="F11"/>
  <c r="C9"/>
  <c r="C8"/>
  <c r="C11"/>
  <c r="E3" l="1"/>
  <c r="C26" l="1"/>
  <c r="C18"/>
  <c r="C17"/>
  <c r="C12"/>
  <c r="E20"/>
  <c r="C28"/>
  <c r="E25" l="1"/>
  <c r="C25"/>
  <c r="E24"/>
  <c r="D24"/>
  <c r="E13"/>
  <c r="E16"/>
  <c r="D16"/>
  <c r="D13"/>
  <c r="D23"/>
  <c r="E23" s="1"/>
  <c r="D14" l="1"/>
  <c r="D19"/>
  <c r="D11"/>
  <c r="E19"/>
  <c r="D28"/>
  <c r="D17"/>
  <c r="D26" l="1"/>
  <c r="C7" l="1"/>
  <c r="E27" s="1"/>
  <c r="F27" s="1"/>
  <c r="D27" l="1"/>
  <c r="D12"/>
  <c r="E12"/>
  <c r="F12" s="1"/>
  <c r="D18"/>
  <c r="E17"/>
  <c r="E11"/>
  <c r="E14"/>
  <c r="E28" l="1"/>
  <c r="E18"/>
  <c r="E26" l="1"/>
  <c r="F26" s="1"/>
  <c r="E29" l="1"/>
  <c r="F29" l="1"/>
  <c r="G29" s="1"/>
</calcChain>
</file>

<file path=xl/sharedStrings.xml><?xml version="1.0" encoding="utf-8"?>
<sst xmlns="http://schemas.openxmlformats.org/spreadsheetml/2006/main" count="64" uniqueCount="45">
  <si>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</si>
  <si>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</si>
  <si>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</si>
  <si>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</si>
  <si>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</si>
  <si>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руб.</t>
  </si>
  <si>
    <t>Содержание и ремонт домовых приборов учета</t>
  </si>
  <si>
    <t>Обследование вентканалов</t>
  </si>
  <si>
    <t>Содержание и уход за элементами  озеленения и  благоустройства</t>
  </si>
  <si>
    <t>Всего:</t>
  </si>
  <si>
    <t>Услуги банка</t>
  </si>
  <si>
    <t>Сумма доходов за год</t>
  </si>
  <si>
    <t xml:space="preserve">Доходы от содержания общего имущества, </t>
  </si>
  <si>
    <t>Жилых квартир</t>
  </si>
  <si>
    <t>Общая площадь</t>
  </si>
  <si>
    <t>Стахование лифта</t>
  </si>
  <si>
    <t xml:space="preserve">Монтаж контейнерной площадки </t>
  </si>
  <si>
    <t>тариф в мес</t>
  </si>
  <si>
    <t>Дератизация и дезинсекция общего имущества (обработка подвальных,чердачных помещений)  -  ГБУЗ"Республиканский центр дезинфекции"</t>
  </si>
  <si>
    <t>Услуги ЕРКЦ</t>
  </si>
  <si>
    <t xml:space="preserve">  Механизированная уборка  с вывозом  снега</t>
  </si>
  <si>
    <t>общедомовая площадь</t>
  </si>
  <si>
    <t>Планируемый доход</t>
  </si>
  <si>
    <t xml:space="preserve">факт </t>
  </si>
  <si>
    <t>без СОИ</t>
  </si>
  <si>
    <t>Аварийно - диспетчерское обслуживание</t>
  </si>
  <si>
    <t>Меры пожарной  безопасности (обслуж.АППЗ и ДУ)</t>
  </si>
  <si>
    <t xml:space="preserve">Содержание,обслуживание и ремонт  ИТП </t>
  </si>
  <si>
    <t xml:space="preserve">Уборка и санитарно - гигиеническая очистка помещений общего пользования (уборка лестничных клеток) </t>
  </si>
  <si>
    <t xml:space="preserve">Уборка придомовой территории (ручная) </t>
  </si>
  <si>
    <t xml:space="preserve">Управление многоквартирным домом (зарплата АУП, программное обемпечение, услуги связи, ГСМ, канц.товары,с одержание офиса, амортизация, материалы на текущие хоз.нужды, ком. услуги и т.п..)                                                                         </t>
  </si>
  <si>
    <t xml:space="preserve">  жилого многоквартирного   дома   по адресу:  г. Уфа,   ул. Мира, дом 49</t>
  </si>
  <si>
    <t xml:space="preserve">Техническое освидетельствование лифтов  </t>
  </si>
  <si>
    <t>Сумма расходов в месяц</t>
  </si>
  <si>
    <t>до 5 лифтов 1500 руб, от 5 лифтов 2300 руб страховка</t>
  </si>
  <si>
    <t xml:space="preserve">Комплексное обслуживание лифтов                                      </t>
  </si>
  <si>
    <t>1500 всего в год</t>
  </si>
  <si>
    <t>4 лифта как комс 105</t>
  </si>
  <si>
    <t>3500=2 лифт, как косом. 105</t>
  </si>
  <si>
    <t>Общая площадь  дома</t>
  </si>
  <si>
    <t>1700 в мес</t>
  </si>
  <si>
    <t>остается так же</t>
  </si>
  <si>
    <t xml:space="preserve">Содержание и тукущий ремонт  внутридомового инженерного  оборудования и конструктивных элементов многоквартирного  дома \Работы: 1.выполняемые при проведении технических осмотров и обходов отдельных элементов и помещений многоквартирного дома, 2.выполняемые при подготовке  многоквартирного дома к эксплуатации в весенне - летний период ,3. выполняемые при подготовке  жилых зданий  к эксплуатации в осенне - зимний период , 4.выполняемые при проведении частичных осмотров  жилых зданий  </t>
  </si>
  <si>
    <t>Смета по содержанию и ремонту общего имущества на 2021 год</t>
  </si>
  <si>
    <t>ОФИС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</si>
</sst>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7" fillId="0" borderId="0" xfId="1" applyFont="1" applyFill="1" applyBorder="1" applyAlignment="1">
      <alignment horizontal="center" vertical="center" wrapText="1"/>
    </xf>
    <xf numFmtId="2" fontId="0" fillId="0" borderId="0" xfId="0" applyNumberFormat="1"/>
    <xf numFmtId="4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Fill="1"/>
    <xf numFmtId="0" fontId="2" fillId="0" borderId="0" xfId="1" applyFont="1" applyFill="1" applyAlignment="1">
      <alignment horizontal="left"/>
    </xf>
    <xf numFmtId="2" fontId="2" fillId="0" borderId="0" xfId="1" applyNumberFormat="1" applyFont="1" applyFill="1" applyAlignment="1">
      <alignment horizontal="right"/>
    </xf>
    <xf numFmtId="0" fontId="2" fillId="0" borderId="0" xfId="1" applyFont="1" applyFill="1"/>
    <xf numFmtId="2" fontId="5" fillId="0" borderId="0" xfId="0" applyNumberFormat="1" applyFont="1" applyFill="1" applyAlignment="1">
      <alignment horizontal="right"/>
    </xf>
    <xf numFmtId="2" fontId="2" fillId="0" borderId="0" xfId="1" applyNumberFormat="1" applyFont="1" applyFill="1"/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2" fontId="3" fillId="0" borderId="5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2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10" fontId="10" fillId="0" borderId="2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2" fontId="3" fillId="0" borderId="8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2" fontId="11" fillId="0" borderId="20" xfId="1" applyNumberFormat="1" applyFont="1" applyFill="1" applyBorder="1" applyAlignment="1">
      <alignment horizontal="center" vertical="center"/>
    </xf>
    <xf numFmtId="2" fontId="11" fillId="0" borderId="21" xfId="1" applyNumberFormat="1" applyFont="1" applyFill="1" applyBorder="1" applyAlignment="1">
      <alignment horizontal="center" vertical="center"/>
    </xf>
    <xf numFmtId="0" fontId="0" fillId="0" borderId="22" xfId="0" applyBorder="1"/>
    <xf numFmtId="0" fontId="12" fillId="0" borderId="19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2" fillId="0" borderId="1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5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6" fillId="0" borderId="16" xfId="0" applyNumberFormat="1" applyFont="1" applyFill="1" applyBorder="1" applyAlignment="1">
      <alignment horizontal="center" wrapText="1"/>
    </xf>
    <xf numFmtId="4" fontId="6" fillId="0" borderId="17" xfId="0" applyNumberFormat="1" applyFont="1" applyFill="1" applyBorder="1" applyAlignment="1">
      <alignment horizontal="center" wrapText="1"/>
    </xf>
    <xf numFmtId="4" fontId="6" fillId="0" borderId="18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110" zoomScaleNormal="110" zoomScaleSheetLayoutView="90" workbookViewId="0">
      <selection activeCell="F29" sqref="F29"/>
    </sheetView>
  </sheetViews>
  <sheetFormatPr defaultRowHeight="15" outlineLevelRow="1"/>
  <cols>
    <col min="1" max="1" width="58.140625" customWidth="1"/>
    <col min="2" max="2" width="5.7109375" customWidth="1"/>
    <col min="3" max="3" width="6.7109375" hidden="1" customWidth="1"/>
    <col min="4" max="4" width="8.140625" hidden="1" customWidth="1"/>
    <col min="5" max="5" width="8.42578125" customWidth="1"/>
    <col min="6" max="6" width="13" customWidth="1"/>
    <col min="7" max="13" width="0" hidden="1" customWidth="1"/>
  </cols>
  <sheetData>
    <row r="1" spans="1:8" ht="19.5" customHeight="1">
      <c r="A1" s="42" t="s">
        <v>43</v>
      </c>
      <c r="B1" s="42"/>
      <c r="C1" s="42"/>
      <c r="D1" s="42"/>
      <c r="E1" s="42"/>
      <c r="F1" s="7"/>
    </row>
    <row r="2" spans="1:8">
      <c r="A2" s="43" t="s">
        <v>31</v>
      </c>
      <c r="B2" s="43"/>
      <c r="C2" s="43"/>
      <c r="D2" s="43"/>
      <c r="E2" s="43"/>
      <c r="F2" s="7"/>
    </row>
    <row r="3" spans="1:8">
      <c r="A3" s="8" t="s">
        <v>14</v>
      </c>
      <c r="B3" s="8" t="s">
        <v>0</v>
      </c>
      <c r="C3" s="8"/>
      <c r="D3" s="8"/>
      <c r="E3" s="9">
        <f>E4+E5</f>
        <v>8877.6999999999989</v>
      </c>
      <c r="F3" s="7"/>
    </row>
    <row r="4" spans="1:8" outlineLevel="1">
      <c r="A4" s="10" t="s">
        <v>39</v>
      </c>
      <c r="B4" s="10" t="s">
        <v>0</v>
      </c>
      <c r="C4" s="10"/>
      <c r="D4" s="10"/>
      <c r="E4" s="11">
        <v>8284.4</v>
      </c>
      <c r="F4" s="7"/>
    </row>
    <row r="5" spans="1:8" ht="15.75" outlineLevel="1" thickBot="1">
      <c r="A5" s="10" t="s">
        <v>21</v>
      </c>
      <c r="B5" s="10" t="s">
        <v>0</v>
      </c>
      <c r="C5" s="10"/>
      <c r="D5" s="10"/>
      <c r="E5" s="12">
        <v>593.29999999999995</v>
      </c>
      <c r="F5" s="7"/>
    </row>
    <row r="6" spans="1:8" ht="21.75" customHeight="1" thickBot="1">
      <c r="A6" s="44" t="s">
        <v>22</v>
      </c>
      <c r="B6" s="45"/>
      <c r="C6" s="50" t="s">
        <v>11</v>
      </c>
      <c r="D6" s="51"/>
      <c r="E6" s="51"/>
      <c r="F6" s="52"/>
      <c r="H6" t="s">
        <v>34</v>
      </c>
    </row>
    <row r="7" spans="1:8">
      <c r="A7" s="46" t="s">
        <v>12</v>
      </c>
      <c r="B7" s="47"/>
      <c r="C7" s="53">
        <f>C8</f>
        <v>2037962.4</v>
      </c>
      <c r="D7" s="54"/>
      <c r="E7" s="54"/>
      <c r="F7" s="55"/>
    </row>
    <row r="8" spans="1:8" ht="15.75" outlineLevel="1" thickBot="1">
      <c r="A8" s="48" t="s">
        <v>13</v>
      </c>
      <c r="B8" s="49"/>
      <c r="C8" s="56">
        <f>E4*20.5*12</f>
        <v>2037962.4</v>
      </c>
      <c r="D8" s="57"/>
      <c r="E8" s="57"/>
      <c r="F8" s="58"/>
    </row>
    <row r="9" spans="1:8" ht="15.75" outlineLevel="1" thickBot="1">
      <c r="A9" s="59" t="s">
        <v>44</v>
      </c>
      <c r="B9" s="60"/>
      <c r="C9" s="56">
        <f>E5*20.5*12</f>
        <v>145951.79999999999</v>
      </c>
      <c r="D9" s="57"/>
      <c r="E9" s="57"/>
      <c r="F9" s="58"/>
    </row>
    <row r="10" spans="1:8" ht="35.25" customHeight="1" thickBot="1">
      <c r="A10" s="23" t="s">
        <v>1</v>
      </c>
      <c r="B10" s="24" t="s">
        <v>2</v>
      </c>
      <c r="C10" s="25" t="s">
        <v>17</v>
      </c>
      <c r="D10" s="34" t="s">
        <v>33</v>
      </c>
      <c r="E10" s="34" t="s">
        <v>3</v>
      </c>
      <c r="F10" s="35" t="s">
        <v>4</v>
      </c>
    </row>
    <row r="11" spans="1:8" ht="93.75" customHeight="1">
      <c r="A11" s="13" t="s">
        <v>42</v>
      </c>
      <c r="B11" s="36"/>
      <c r="C11" s="27">
        <f>37894</f>
        <v>37894</v>
      </c>
      <c r="D11" s="14">
        <f>C11</f>
        <v>37894</v>
      </c>
      <c r="E11" s="15">
        <f>C11*12</f>
        <v>454728</v>
      </c>
      <c r="F11" s="26">
        <f>E11/8877.7/12</f>
        <v>4.2684479088052081</v>
      </c>
      <c r="H11" s="2"/>
    </row>
    <row r="12" spans="1:8" ht="18.75" customHeight="1">
      <c r="A12" s="16" t="s">
        <v>25</v>
      </c>
      <c r="B12" s="17" t="s">
        <v>5</v>
      </c>
      <c r="C12" s="28">
        <f>0.885*E4</f>
        <v>7331.6939999999995</v>
      </c>
      <c r="D12" s="14">
        <f>C12</f>
        <v>7331.6939999999995</v>
      </c>
      <c r="E12" s="18">
        <f>C12*12</f>
        <v>87980.327999999994</v>
      </c>
      <c r="F12" s="26">
        <f t="shared" ref="F12:F28" si="0">E12/8877.7/12</f>
        <v>0.82585512013246654</v>
      </c>
      <c r="H12" s="2"/>
    </row>
    <row r="13" spans="1:8" ht="27" customHeight="1">
      <c r="A13" s="16" t="s">
        <v>26</v>
      </c>
      <c r="B13" s="17" t="s">
        <v>5</v>
      </c>
      <c r="C13" s="29">
        <v>48.36</v>
      </c>
      <c r="D13" s="17">
        <f>C13*187</f>
        <v>9043.32</v>
      </c>
      <c r="E13" s="18">
        <f>C13*187*12</f>
        <v>108519.84</v>
      </c>
      <c r="F13" s="26">
        <f>E13/8284.4/12</f>
        <v>1.0916083240789918</v>
      </c>
      <c r="H13" s="2"/>
    </row>
    <row r="14" spans="1:8" ht="26.25" customHeight="1">
      <c r="A14" s="19" t="s">
        <v>27</v>
      </c>
      <c r="B14" s="17" t="s">
        <v>5</v>
      </c>
      <c r="C14" s="30">
        <v>9860</v>
      </c>
      <c r="D14" s="17">
        <f>C14</f>
        <v>9860</v>
      </c>
      <c r="E14" s="20">
        <f>C14*12</f>
        <v>118320</v>
      </c>
      <c r="F14" s="26">
        <f t="shared" si="0"/>
        <v>1.1106480282055036</v>
      </c>
      <c r="G14" t="s">
        <v>41</v>
      </c>
      <c r="H14" s="2"/>
    </row>
    <row r="15" spans="1:8" ht="15.75" customHeight="1">
      <c r="A15" s="21" t="s">
        <v>6</v>
      </c>
      <c r="B15" s="17" t="s">
        <v>5</v>
      </c>
      <c r="C15" s="29"/>
      <c r="D15" s="17"/>
      <c r="E15" s="18">
        <v>17000</v>
      </c>
      <c r="F15" s="26">
        <f t="shared" si="0"/>
        <v>0.15957586612148039</v>
      </c>
      <c r="H15" s="2"/>
    </row>
    <row r="16" spans="1:8" ht="18" customHeight="1">
      <c r="A16" s="16" t="s">
        <v>7</v>
      </c>
      <c r="B16" s="17" t="s">
        <v>5</v>
      </c>
      <c r="C16" s="29">
        <v>38</v>
      </c>
      <c r="D16" s="17">
        <f>C16*187</f>
        <v>7106</v>
      </c>
      <c r="E16" s="18">
        <f>C16*187*2</f>
        <v>14212</v>
      </c>
      <c r="F16" s="26">
        <f>E16/8284.4/12</f>
        <v>0.14295945793700612</v>
      </c>
      <c r="H16" s="2"/>
    </row>
    <row r="17" spans="1:14" ht="28.5" customHeight="1">
      <c r="A17" s="16" t="s">
        <v>28</v>
      </c>
      <c r="B17" s="17" t="s">
        <v>5</v>
      </c>
      <c r="C17" s="30">
        <f>18780</f>
        <v>18780</v>
      </c>
      <c r="D17" s="22">
        <f>C17</f>
        <v>18780</v>
      </c>
      <c r="E17" s="18">
        <f>C17*12</f>
        <v>225360</v>
      </c>
      <c r="F17" s="26">
        <f t="shared" si="0"/>
        <v>2.1154127758315777</v>
      </c>
      <c r="G17" s="5"/>
      <c r="H17" s="2"/>
    </row>
    <row r="18" spans="1:14" ht="27" customHeight="1">
      <c r="A18" s="16" t="s">
        <v>29</v>
      </c>
      <c r="B18" s="17" t="s">
        <v>5</v>
      </c>
      <c r="C18" s="30">
        <f>15800</f>
        <v>15800</v>
      </c>
      <c r="D18" s="22">
        <f t="shared" ref="D18:D19" si="1">C18</f>
        <v>15800</v>
      </c>
      <c r="E18" s="18">
        <f>C18*12</f>
        <v>189600</v>
      </c>
      <c r="F18" s="26">
        <f t="shared" si="0"/>
        <v>1.7797402480372166</v>
      </c>
      <c r="G18" s="5"/>
      <c r="H18" s="2"/>
    </row>
    <row r="19" spans="1:14" ht="23.25" customHeight="1">
      <c r="A19" s="16" t="s">
        <v>20</v>
      </c>
      <c r="B19" s="17" t="s">
        <v>5</v>
      </c>
      <c r="C19" s="30">
        <v>8060</v>
      </c>
      <c r="D19" s="22">
        <f t="shared" si="1"/>
        <v>8060</v>
      </c>
      <c r="E19" s="18">
        <f>C19*12</f>
        <v>96720</v>
      </c>
      <c r="F19" s="26">
        <f t="shared" si="0"/>
        <v>0.90789281007468148</v>
      </c>
      <c r="G19" s="5"/>
      <c r="H19" s="2"/>
    </row>
    <row r="20" spans="1:14" ht="32.25" customHeight="1">
      <c r="A20" s="16" t="s">
        <v>18</v>
      </c>
      <c r="B20" s="17" t="s">
        <v>5</v>
      </c>
      <c r="C20" s="30" t="s">
        <v>40</v>
      </c>
      <c r="D20" s="22">
        <v>1700</v>
      </c>
      <c r="E20" s="18">
        <f>1700*12</f>
        <v>20400</v>
      </c>
      <c r="F20" s="26">
        <f t="shared" si="0"/>
        <v>0.19149103934577649</v>
      </c>
      <c r="G20" s="5"/>
      <c r="H20" s="2"/>
    </row>
    <row r="21" spans="1:14" ht="15" customHeight="1">
      <c r="A21" s="16" t="s">
        <v>16</v>
      </c>
      <c r="B21" s="17" t="s">
        <v>5</v>
      </c>
      <c r="C21" s="30"/>
      <c r="D21" s="22"/>
      <c r="E21" s="18"/>
      <c r="F21" s="26">
        <f t="shared" si="0"/>
        <v>0</v>
      </c>
      <c r="G21" s="5"/>
      <c r="H21" s="2"/>
    </row>
    <row r="22" spans="1:14" ht="17.25" customHeight="1">
      <c r="A22" s="16" t="s">
        <v>8</v>
      </c>
      <c r="B22" s="17" t="s">
        <v>5</v>
      </c>
      <c r="C22" s="30"/>
      <c r="D22" s="22"/>
      <c r="E22" s="18"/>
      <c r="F22" s="26">
        <f t="shared" si="0"/>
        <v>0</v>
      </c>
      <c r="G22" s="5"/>
      <c r="H22" s="2"/>
    </row>
    <row r="23" spans="1:14" ht="21.75" customHeight="1">
      <c r="A23" s="16" t="s">
        <v>35</v>
      </c>
      <c r="B23" s="17" t="s">
        <v>5</v>
      </c>
      <c r="C23" s="30">
        <v>7500</v>
      </c>
      <c r="D23" s="22">
        <f>C23*4</f>
        <v>30000</v>
      </c>
      <c r="E23" s="18">
        <f>D23*12</f>
        <v>360000</v>
      </c>
      <c r="F23" s="26">
        <f t="shared" si="0"/>
        <v>3.3792536355137024</v>
      </c>
      <c r="G23" s="5" t="s">
        <v>37</v>
      </c>
      <c r="H23" s="2"/>
    </row>
    <row r="24" spans="1:14" ht="14.25" customHeight="1">
      <c r="A24" s="16" t="s">
        <v>15</v>
      </c>
      <c r="B24" s="17" t="s">
        <v>5</v>
      </c>
      <c r="C24" s="30">
        <v>2000</v>
      </c>
      <c r="D24" s="22">
        <f>C24*4</f>
        <v>8000</v>
      </c>
      <c r="E24" s="18">
        <f>C24*4</f>
        <v>8000</v>
      </c>
      <c r="F24" s="26">
        <f t="shared" si="0"/>
        <v>7.509452523363784E-2</v>
      </c>
      <c r="G24" s="5" t="s">
        <v>36</v>
      </c>
      <c r="H24" s="2"/>
    </row>
    <row r="25" spans="1:14" ht="17.25" customHeight="1">
      <c r="A25" s="16" t="s">
        <v>32</v>
      </c>
      <c r="B25" s="17" t="s">
        <v>5</v>
      </c>
      <c r="C25" s="30">
        <f>8000*4</f>
        <v>32000</v>
      </c>
      <c r="D25" s="22"/>
      <c r="E25" s="18">
        <f>8000*4</f>
        <v>32000</v>
      </c>
      <c r="F25" s="26">
        <f t="shared" si="0"/>
        <v>0.30037810093455136</v>
      </c>
      <c r="G25" s="5" t="s">
        <v>38</v>
      </c>
      <c r="H25" s="2"/>
    </row>
    <row r="26" spans="1:14" ht="43.5" customHeight="1">
      <c r="A26" s="16" t="s">
        <v>30</v>
      </c>
      <c r="B26" s="17" t="s">
        <v>5</v>
      </c>
      <c r="C26" s="28">
        <f>3.158*E3</f>
        <v>28035.776599999997</v>
      </c>
      <c r="D26" s="18">
        <f>C26</f>
        <v>28035.776599999997</v>
      </c>
      <c r="E26" s="18">
        <f>C26*12</f>
        <v>336429.31919999997</v>
      </c>
      <c r="F26" s="26">
        <f t="shared" si="0"/>
        <v>3.1579999999999995</v>
      </c>
      <c r="G26" s="5" t="s">
        <v>23</v>
      </c>
      <c r="H26" s="2"/>
    </row>
    <row r="27" spans="1:14" ht="18" customHeight="1">
      <c r="A27" s="19" t="s">
        <v>10</v>
      </c>
      <c r="B27" s="17" t="s">
        <v>5</v>
      </c>
      <c r="C27" s="31"/>
      <c r="D27" s="15">
        <f>E27/12</f>
        <v>4755.2455999999993</v>
      </c>
      <c r="E27" s="20">
        <f>C7*2.8%</f>
        <v>57062.947199999995</v>
      </c>
      <c r="F27" s="26">
        <f t="shared" si="0"/>
        <v>0.5356393660520179</v>
      </c>
      <c r="G27" s="5">
        <v>20.5</v>
      </c>
      <c r="H27" s="2"/>
    </row>
    <row r="28" spans="1:14" ht="17.25" customHeight="1">
      <c r="A28" s="16" t="s">
        <v>19</v>
      </c>
      <c r="B28" s="17" t="s">
        <v>5</v>
      </c>
      <c r="C28" s="32">
        <f>91.5*187</f>
        <v>17110.5</v>
      </c>
      <c r="D28" s="33">
        <f>C28</f>
        <v>17110.5</v>
      </c>
      <c r="E28" s="18">
        <f>C28*12</f>
        <v>205326</v>
      </c>
      <c r="F28" s="26">
        <f>E28/8284.4/12</f>
        <v>2.0653879580899042</v>
      </c>
      <c r="G28" s="5" t="s">
        <v>24</v>
      </c>
      <c r="H28" s="2"/>
    </row>
    <row r="29" spans="1:14" ht="21" customHeight="1">
      <c r="A29" s="41" t="s">
        <v>9</v>
      </c>
      <c r="B29" s="37" t="s">
        <v>5</v>
      </c>
      <c r="C29" s="37"/>
      <c r="D29" s="38"/>
      <c r="E29" s="38">
        <f>SUM(E11:E28)</f>
        <v>2331658.4344000001</v>
      </c>
      <c r="F29" s="39">
        <f>SUM(F11:F28)</f>
        <v>22.107385164393722</v>
      </c>
      <c r="G29" s="6">
        <f>F29</f>
        <v>22.107385164393722</v>
      </c>
      <c r="H29" s="2"/>
      <c r="N29" s="40"/>
    </row>
    <row r="30" spans="1:14" ht="18.75">
      <c r="A30" s="1"/>
      <c r="E30" s="3"/>
      <c r="F30" s="4"/>
      <c r="G30" s="5"/>
    </row>
  </sheetData>
  <mergeCells count="9">
    <mergeCell ref="C9:F9"/>
    <mergeCell ref="A1:E1"/>
    <mergeCell ref="A2:E2"/>
    <mergeCell ref="A6:B6"/>
    <mergeCell ref="A7:B7"/>
    <mergeCell ref="A8:B8"/>
    <mergeCell ref="C6:F6"/>
    <mergeCell ref="C7:F7"/>
    <mergeCell ref="C8:F8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2021-04-23T08:58:41Z</cp:lastPrinted>
  <dcterms:created xsi:type="dcterms:W3CDTF">2014-04-15T07:29:16Z</dcterms:created>
  <dcterms:modified xsi:type="dcterms:W3CDTF">2021-04-23T09:08:27Z</dcterms:modified>
</cp:coreProperties>
</file>