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uk_01\obshak\Зинова Анастасия Владимировна\Отчеты по домам\ОТЧЕТЫ по домам\сайт 2020\2020\Отчет 2020\"/>
    </mc:Choice>
  </mc:AlternateContent>
  <xr:revisionPtr revIDLastSave="0" documentId="13_ncr:1_{441C645B-67A9-4823-98D1-317B876BD62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021" sheetId="3" r:id="rId1"/>
  </sheets>
  <definedNames>
    <definedName name="_xlnm.Print_Area" localSheetId="0">'2021'!$A$1:$E$30</definedName>
  </definedNames>
  <calcPr calcId="191029"/>
</workbook>
</file>

<file path=xl/calcChain.xml><?xml version="1.0" encoding="utf-8"?>
<calcChain xmlns="http://schemas.openxmlformats.org/spreadsheetml/2006/main">
  <c r="E25" i="3" l="1"/>
  <c r="E26" i="3"/>
  <c r="E24" i="3"/>
  <c r="E19" i="3"/>
  <c r="E18" i="3"/>
  <c r="C12" i="3"/>
  <c r="D10" i="3" l="1"/>
  <c r="C18" i="3" l="1"/>
  <c r="D17" i="3"/>
  <c r="D3" i="3" l="1"/>
  <c r="C27" i="3" s="1"/>
  <c r="C13" i="3" l="1"/>
  <c r="E17" i="3"/>
  <c r="D12" i="3" l="1"/>
  <c r="D9" i="3" l="1"/>
  <c r="D8" i="3" l="1"/>
  <c r="D28" i="3" s="1"/>
  <c r="C29" i="3"/>
  <c r="D29" i="3" s="1"/>
  <c r="E29" i="3" s="1"/>
  <c r="D18" i="3"/>
  <c r="C19" i="3"/>
  <c r="C24" i="3"/>
  <c r="D24" i="3"/>
  <c r="D16" i="3"/>
  <c r="D21" i="3"/>
  <c r="D14" i="3"/>
  <c r="D26" i="3" l="1"/>
  <c r="D19" i="3"/>
  <c r="D15" i="3"/>
  <c r="C25" i="3"/>
  <c r="D25" i="3" s="1"/>
  <c r="E12" i="3" l="1"/>
  <c r="D13" i="3"/>
  <c r="D27" i="3"/>
  <c r="E16" i="3"/>
  <c r="E28" i="3"/>
  <c r="E22" i="3"/>
  <c r="E14" i="3"/>
  <c r="E21" i="3"/>
  <c r="E15" i="3"/>
  <c r="E20" i="3"/>
  <c r="E23" i="3"/>
  <c r="D30" i="3" l="1"/>
  <c r="E13" i="3"/>
  <c r="E27" i="3"/>
  <c r="E30" i="3" l="1"/>
  <c r="F30" i="3" s="1"/>
</calcChain>
</file>

<file path=xl/sharedStrings.xml><?xml version="1.0" encoding="utf-8"?>
<sst xmlns="http://schemas.openxmlformats.org/spreadsheetml/2006/main" count="59" uniqueCount="39">
  <si>
    <t>Общая площадь  квартир дома</t>
  </si>
  <si>
    <t>кв.м.</t>
  </si>
  <si>
    <t>Площадь нежилых помещений</t>
  </si>
  <si>
    <t>Перечень работ (услуг)</t>
  </si>
  <si>
    <t>Ед. изм.</t>
  </si>
  <si>
    <t>Сумма расходов в год</t>
  </si>
  <si>
    <t>Сумма расходов  в расчете на 1 кв.м. площади</t>
  </si>
  <si>
    <t>руб.</t>
  </si>
  <si>
    <t>Содержание и ремонт домовых приборов учета</t>
  </si>
  <si>
    <t>Обследование вентканалов</t>
  </si>
  <si>
    <t>Содержание и уход за элементами  озеленения и  благоустройства</t>
  </si>
  <si>
    <t>Всего:</t>
  </si>
  <si>
    <t>Услуги банка</t>
  </si>
  <si>
    <t>Сумма доходов за год</t>
  </si>
  <si>
    <t>Нежилые помещения</t>
  </si>
  <si>
    <t xml:space="preserve">Доходы от содержания общего имущества, </t>
  </si>
  <si>
    <t>Жилых квартир</t>
  </si>
  <si>
    <t>Общая площадь</t>
  </si>
  <si>
    <t>Стахование лифта</t>
  </si>
  <si>
    <t xml:space="preserve">Монтаж контейнерной площадки </t>
  </si>
  <si>
    <t xml:space="preserve"> Привлечение сторонних организац по механизированная уборка  с вывозом </t>
  </si>
  <si>
    <t>тариф в мес</t>
  </si>
  <si>
    <t>Техническое освидетельствование лифтов  Инженерный цент "Лифт"</t>
  </si>
  <si>
    <t>Дератизация и дезинсекция общего имущества (обработка подвальных,чердачных помещений)  -  ГБУЗ"Республиканский центр дезинфекции"</t>
  </si>
  <si>
    <t xml:space="preserve">Комплексное   обслуживание лифтов    услуги ООО"Лифтсервис-"                                          </t>
  </si>
  <si>
    <t>Услуги ЕРКЦ</t>
  </si>
  <si>
    <t>Меры пожарной  безопасности (обслуж.АППЗ и ДУ)</t>
  </si>
  <si>
    <t xml:space="preserve">  жилого многоквартирного   дома   по адресу:  г. Уфа,   ул. Максима Горького, дом 46</t>
  </si>
  <si>
    <t>общедомовая площадь</t>
  </si>
  <si>
    <t>Планируемый доход</t>
  </si>
  <si>
    <t>без СОИ</t>
  </si>
  <si>
    <t>2019 год</t>
  </si>
  <si>
    <t xml:space="preserve">Управление многоквартирным домом (зарплата АУП, программное обемпечение, услуги связи, ГСМ, канц.товары,с одержание офиса, амортизация, материалы на текущие хоз.нужды, ком. услуги и т.п..)                                                                         </t>
  </si>
  <si>
    <t>Аварийно - диспетчерское обслуживание</t>
  </si>
  <si>
    <t xml:space="preserve">Содержание,обслуживание и ремонт  ИТП </t>
  </si>
  <si>
    <t xml:space="preserve">Уборка и санитарно - гигиеническая очистка помещений общего пользования (уборка лестничных клеток) </t>
  </si>
  <si>
    <t xml:space="preserve">Уборка придомовой территории (ручная) </t>
  </si>
  <si>
    <t xml:space="preserve">Содержание и тукущий ремонт  внутридомового инженерного  оборудования и конструктивных элементов многоквартирного  дома             Работы: 1.выполняемые при проведении технических осмотров и обходов отдельных элементов и помещений многоквартирного дома, 2.выполняемые при подготовке  многоквартирного дома к эксплуатации в весенне - летний период ,3. выполняемые при подготовке  жилых зданий  к эксплуатации в осенне - зимний период , 4.выполняемые при проведении частичных осмотров  жилых зданий  </t>
  </si>
  <si>
    <t>Планируемая cмета по содержанию и ремонту общего имущества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</si>
</sst>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5" fillId="0" borderId="3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wrapText="1"/>
    </xf>
    <xf numFmtId="0" fontId="2" fillId="0" borderId="3" xfId="1" applyFont="1" applyBorder="1" applyAlignment="1">
      <alignment horizontal="center" vertical="center" wrapText="1"/>
    </xf>
    <xf numFmtId="2" fontId="2" fillId="0" borderId="4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2" fontId="2" fillId="0" borderId="2" xfId="1" applyNumberFormat="1" applyFont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/>
    </xf>
    <xf numFmtId="0" fontId="2" fillId="0" borderId="0" xfId="1" applyFont="1" applyAlignment="1">
      <alignment horizontal="left"/>
    </xf>
    <xf numFmtId="2" fontId="2" fillId="0" borderId="0" xfId="1" applyNumberFormat="1" applyFont="1" applyAlignment="1">
      <alignment horizontal="right"/>
    </xf>
    <xf numFmtId="0" fontId="2" fillId="0" borderId="0" xfId="1" applyFont="1"/>
    <xf numFmtId="2" fontId="7" fillId="0" borderId="0" xfId="0" applyNumberFormat="1" applyFont="1" applyAlignment="1">
      <alignment horizontal="right"/>
    </xf>
    <xf numFmtId="0" fontId="3" fillId="0" borderId="0" xfId="1" applyFont="1" applyAlignment="1">
      <alignment horizontal="center"/>
    </xf>
    <xf numFmtId="2" fontId="2" fillId="0" borderId="0" xfId="1" applyNumberFormat="1" applyFont="1"/>
    <xf numFmtId="0" fontId="4" fillId="0" borderId="0" xfId="1" applyFont="1"/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2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2" fontId="9" fillId="0" borderId="8" xfId="1" applyNumberFormat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10" fontId="9" fillId="0" borderId="2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2" fontId="5" fillId="0" borderId="2" xfId="1" applyNumberFormat="1" applyFont="1" applyBorder="1" applyAlignment="1">
      <alignment horizontal="center" vertical="center" wrapText="1"/>
    </xf>
    <xf numFmtId="2" fontId="2" fillId="0" borderId="5" xfId="1" applyNumberFormat="1" applyFont="1" applyBorder="1" applyAlignment="1">
      <alignment horizontal="center" vertical="center"/>
    </xf>
    <xf numFmtId="2" fontId="10" fillId="0" borderId="2" xfId="1" applyNumberFormat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2" fontId="9" fillId="0" borderId="2" xfId="1" applyNumberFormat="1" applyFont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2" fontId="0" fillId="0" borderId="0" xfId="0" applyNumberFormat="1"/>
    <xf numFmtId="4" fontId="12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2" fontId="0" fillId="3" borderId="0" xfId="0" applyNumberFormat="1" applyFill="1" applyAlignment="1">
      <alignment horizontal="left"/>
    </xf>
    <xf numFmtId="4" fontId="8" fillId="0" borderId="11" xfId="0" applyNumberFormat="1" applyFont="1" applyBorder="1" applyAlignment="1">
      <alignment horizontal="center" wrapText="1"/>
    </xf>
    <xf numFmtId="4" fontId="8" fillId="0" borderId="15" xfId="0" applyNumberFormat="1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4" fontId="8" fillId="0" borderId="19" xfId="0" applyNumberFormat="1" applyFont="1" applyBorder="1" applyAlignment="1">
      <alignment horizontal="center" vertical="top" wrapText="1"/>
    </xf>
    <xf numFmtId="4" fontId="8" fillId="0" borderId="20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8" fillId="0" borderId="7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wrapText="1"/>
    </xf>
    <xf numFmtId="0" fontId="2" fillId="0" borderId="10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8" fillId="0" borderId="22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4" fontId="8" fillId="0" borderId="22" xfId="0" applyNumberFormat="1" applyFont="1" applyBorder="1" applyAlignment="1">
      <alignment horizontal="center" wrapText="1"/>
    </xf>
    <xf numFmtId="4" fontId="8" fillId="0" borderId="23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topLeftCell="A18" zoomScaleNormal="100" zoomScaleSheetLayoutView="90" workbookViewId="0">
      <selection activeCell="E30" sqref="E30"/>
    </sheetView>
  </sheetViews>
  <sheetFormatPr defaultRowHeight="15" outlineLevelRow="1" outlineLevelCol="1" x14ac:dyDescent="0.25"/>
  <cols>
    <col min="1" max="1" width="65.140625" customWidth="1"/>
    <col min="2" max="2" width="4.85546875" customWidth="1"/>
    <col min="3" max="3" width="7.28515625" hidden="1" customWidth="1" outlineLevel="1"/>
    <col min="4" max="4" width="10.42578125" customWidth="1" collapsed="1"/>
    <col min="5" max="5" width="12.7109375" customWidth="1"/>
    <col min="6" max="7" width="0" hidden="1" customWidth="1"/>
  </cols>
  <sheetData>
    <row r="1" spans="1:7" ht="21.75" customHeight="1" x14ac:dyDescent="0.25">
      <c r="A1" s="59" t="s">
        <v>38</v>
      </c>
      <c r="B1" s="59"/>
      <c r="C1" s="59"/>
      <c r="D1" s="59"/>
      <c r="E1" s="59"/>
    </row>
    <row r="2" spans="1:7" x14ac:dyDescent="0.25">
      <c r="A2" s="60" t="s">
        <v>27</v>
      </c>
      <c r="B2" s="60"/>
      <c r="C2" s="60"/>
      <c r="D2" s="60"/>
      <c r="E2" s="60"/>
    </row>
    <row r="3" spans="1:7" ht="24.75" customHeight="1" thickBot="1" x14ac:dyDescent="0.3">
      <c r="A3" s="20" t="s">
        <v>17</v>
      </c>
      <c r="B3" s="20" t="s">
        <v>1</v>
      </c>
      <c r="C3" s="20"/>
      <c r="D3" s="21">
        <f>D4+D5</f>
        <v>13850.9</v>
      </c>
      <c r="E3" s="20"/>
    </row>
    <row r="4" spans="1:7" hidden="1" outlineLevel="1" x14ac:dyDescent="0.25">
      <c r="A4" s="22" t="s">
        <v>0</v>
      </c>
      <c r="B4" s="22" t="s">
        <v>1</v>
      </c>
      <c r="C4" s="22"/>
      <c r="D4" s="23">
        <v>13100.6</v>
      </c>
      <c r="E4" s="24"/>
    </row>
    <row r="5" spans="1:7" hidden="1" outlineLevel="1" x14ac:dyDescent="0.25">
      <c r="A5" s="22" t="s">
        <v>2</v>
      </c>
      <c r="B5" s="22" t="s">
        <v>1</v>
      </c>
      <c r="C5" s="22"/>
      <c r="D5" s="25">
        <v>750.3</v>
      </c>
      <c r="E5" s="26"/>
    </row>
    <row r="6" spans="1:7" ht="15.75" hidden="1" outlineLevel="1" thickBot="1" x14ac:dyDescent="0.3">
      <c r="A6" s="22" t="s">
        <v>28</v>
      </c>
      <c r="B6" s="22" t="s">
        <v>1</v>
      </c>
      <c r="C6" s="22"/>
      <c r="D6" s="25">
        <v>3922.9</v>
      </c>
      <c r="E6" s="26"/>
    </row>
    <row r="7" spans="1:7" ht="21.75" customHeight="1" collapsed="1" thickBot="1" x14ac:dyDescent="0.3">
      <c r="A7" s="61" t="s">
        <v>29</v>
      </c>
      <c r="B7" s="62"/>
      <c r="C7" s="44"/>
      <c r="D7" s="63" t="s">
        <v>13</v>
      </c>
      <c r="E7" s="64"/>
    </row>
    <row r="8" spans="1:7" x14ac:dyDescent="0.25">
      <c r="A8" s="65" t="s">
        <v>15</v>
      </c>
      <c r="B8" s="66"/>
      <c r="C8" s="27"/>
      <c r="D8" s="67">
        <f>D9+D10</f>
        <v>3407321.3999999994</v>
      </c>
      <c r="E8" s="68"/>
    </row>
    <row r="9" spans="1:7" hidden="1" outlineLevel="1" x14ac:dyDescent="0.25">
      <c r="A9" s="57" t="s">
        <v>16</v>
      </c>
      <c r="B9" s="58"/>
      <c r="C9" s="27"/>
      <c r="D9" s="51">
        <f>D4*20.5*12</f>
        <v>3222747.5999999996</v>
      </c>
      <c r="E9" s="52"/>
    </row>
    <row r="10" spans="1:7" ht="15.75" hidden="1" outlineLevel="1" thickBot="1" x14ac:dyDescent="0.3">
      <c r="A10" s="53" t="s">
        <v>14</v>
      </c>
      <c r="B10" s="54"/>
      <c r="C10" s="28"/>
      <c r="D10" s="55">
        <f>D5*20.5*12</f>
        <v>184573.8</v>
      </c>
      <c r="E10" s="56"/>
    </row>
    <row r="11" spans="1:7" ht="50.25" customHeight="1" collapsed="1" thickBot="1" x14ac:dyDescent="0.3">
      <c r="A11" s="29" t="s">
        <v>3</v>
      </c>
      <c r="B11" s="2" t="s">
        <v>4</v>
      </c>
      <c r="C11" s="30" t="s">
        <v>21</v>
      </c>
      <c r="D11" s="31" t="s">
        <v>5</v>
      </c>
      <c r="E11" s="32" t="s">
        <v>6</v>
      </c>
      <c r="G11" t="s">
        <v>31</v>
      </c>
    </row>
    <row r="12" spans="1:7" ht="78" customHeight="1" x14ac:dyDescent="0.25">
      <c r="A12" s="41" t="s">
        <v>37</v>
      </c>
      <c r="B12" s="6" t="s">
        <v>7</v>
      </c>
      <c r="C12" s="40">
        <f>17950+5424+4314+7651+5041+6715+10000+5600+F12</f>
        <v>64695</v>
      </c>
      <c r="D12" s="37">
        <f>C12*12</f>
        <v>776340</v>
      </c>
      <c r="E12" s="38">
        <f>D12/D3/12</f>
        <v>4.6708156148697917</v>
      </c>
      <c r="F12">
        <v>2000</v>
      </c>
      <c r="G12" s="45">
        <v>4.3110194954929772</v>
      </c>
    </row>
    <row r="13" spans="1:7" ht="18.75" customHeight="1" x14ac:dyDescent="0.25">
      <c r="A13" s="1" t="s">
        <v>33</v>
      </c>
      <c r="B13" s="3" t="s">
        <v>7</v>
      </c>
      <c r="C13" s="39">
        <f>0.885*D3+579.51+F13</f>
        <v>13837.556500000001</v>
      </c>
      <c r="D13" s="7">
        <f>C13*12</f>
        <v>166050.67800000001</v>
      </c>
      <c r="E13" s="8">
        <f>D13/D3/12</f>
        <v>0.99903663299857781</v>
      </c>
      <c r="F13">
        <v>1000</v>
      </c>
      <c r="G13" s="45">
        <v>0.9254940255747327</v>
      </c>
    </row>
    <row r="14" spans="1:7" ht="20.25" customHeight="1" x14ac:dyDescent="0.25">
      <c r="A14" s="1" t="s">
        <v>26</v>
      </c>
      <c r="B14" s="3" t="s">
        <v>7</v>
      </c>
      <c r="C14" s="33">
        <v>47.35</v>
      </c>
      <c r="D14" s="9">
        <f>47.35*308*12</f>
        <v>175005.6</v>
      </c>
      <c r="E14" s="8">
        <f>D14/D3/12</f>
        <v>1.0529135290847527</v>
      </c>
      <c r="G14" s="45">
        <v>1.0190622598001537</v>
      </c>
    </row>
    <row r="15" spans="1:7" ht="20.25" customHeight="1" x14ac:dyDescent="0.25">
      <c r="A15" s="10" t="s">
        <v>34</v>
      </c>
      <c r="B15" s="3" t="s">
        <v>7</v>
      </c>
      <c r="C15" s="34">
        <v>10480</v>
      </c>
      <c r="D15" s="11">
        <f>C15*12</f>
        <v>125760</v>
      </c>
      <c r="E15" s="8">
        <f>D15/D3/12</f>
        <v>0.75662953309893222</v>
      </c>
      <c r="G15" s="45">
        <v>0.54922786667598344</v>
      </c>
    </row>
    <row r="16" spans="1:7" ht="15.75" customHeight="1" x14ac:dyDescent="0.25">
      <c r="A16" s="12" t="s">
        <v>8</v>
      </c>
      <c r="B16" s="3" t="s">
        <v>7</v>
      </c>
      <c r="C16" s="33">
        <v>1000</v>
      </c>
      <c r="D16" s="11">
        <f>C16</f>
        <v>1000</v>
      </c>
      <c r="E16" s="8">
        <f>D16/D3/12</f>
        <v>6.0164562110284056E-3</v>
      </c>
      <c r="G16" s="45">
        <v>5.8230265762932937E-3</v>
      </c>
    </row>
    <row r="17" spans="1:7" ht="18" customHeight="1" x14ac:dyDescent="0.25">
      <c r="A17" s="1" t="s">
        <v>9</v>
      </c>
      <c r="B17" s="3" t="s">
        <v>7</v>
      </c>
      <c r="C17" s="33">
        <v>32</v>
      </c>
      <c r="D17" s="9">
        <f>C17*370*2</f>
        <v>23680</v>
      </c>
      <c r="E17" s="8">
        <f>D17/D3/12</f>
        <v>0.14246968307715263</v>
      </c>
      <c r="G17" s="45"/>
    </row>
    <row r="18" spans="1:7" ht="24" customHeight="1" x14ac:dyDescent="0.25">
      <c r="A18" s="1" t="s">
        <v>35</v>
      </c>
      <c r="B18" s="3" t="s">
        <v>7</v>
      </c>
      <c r="C18" s="34">
        <f>20882.4+2169.6+2000+3000+4000+F18</f>
        <v>36052</v>
      </c>
      <c r="D18" s="9">
        <f>C18*12</f>
        <v>432624</v>
      </c>
      <c r="E18" s="8">
        <f>D18/D3/12</f>
        <v>2.6028633518399524</v>
      </c>
      <c r="F18" s="48">
        <v>4000</v>
      </c>
      <c r="G18" s="45">
        <v>2.3467908447919874</v>
      </c>
    </row>
    <row r="19" spans="1:7" ht="23.25" customHeight="1" x14ac:dyDescent="0.25">
      <c r="A19" s="1" t="s">
        <v>36</v>
      </c>
      <c r="B19" s="3" t="s">
        <v>7</v>
      </c>
      <c r="C19" s="34">
        <f xml:space="preserve"> 12678.6+1446.4+500+1900+2000+200+5000</f>
        <v>23725</v>
      </c>
      <c r="D19" s="9">
        <f>C19*12</f>
        <v>284700</v>
      </c>
      <c r="E19" s="8">
        <f>D19/D3/12</f>
        <v>1.7128850832797868</v>
      </c>
      <c r="F19" s="48"/>
      <c r="G19" s="45">
        <v>1.6578156662707009</v>
      </c>
    </row>
    <row r="20" spans="1:7" ht="23.25" customHeight="1" x14ac:dyDescent="0.25">
      <c r="A20" s="1" t="s">
        <v>20</v>
      </c>
      <c r="B20" s="3" t="s">
        <v>7</v>
      </c>
      <c r="C20" s="34">
        <v>80000</v>
      </c>
      <c r="D20" s="9">
        <v>8000</v>
      </c>
      <c r="E20" s="8">
        <f>D20/D3/12</f>
        <v>4.8131649688227245E-2</v>
      </c>
      <c r="F20" s="48"/>
      <c r="G20" s="45">
        <v>4.658421261034635E-2</v>
      </c>
    </row>
    <row r="21" spans="1:7" ht="32.25" customHeight="1" x14ac:dyDescent="0.25">
      <c r="A21" s="1" t="s">
        <v>23</v>
      </c>
      <c r="B21" s="3" t="s">
        <v>7</v>
      </c>
      <c r="C21" s="34">
        <v>1200</v>
      </c>
      <c r="D21" s="9">
        <f>C21*12</f>
        <v>14400</v>
      </c>
      <c r="E21" s="8">
        <f>D21/D3/12</f>
        <v>8.6636969438809039E-2</v>
      </c>
      <c r="F21" s="48"/>
      <c r="G21" s="45">
        <v>0</v>
      </c>
    </row>
    <row r="22" spans="1:7" ht="15" customHeight="1" x14ac:dyDescent="0.25">
      <c r="A22" s="1" t="s">
        <v>19</v>
      </c>
      <c r="B22" s="3" t="s">
        <v>7</v>
      </c>
      <c r="C22" s="34"/>
      <c r="D22" s="9"/>
      <c r="E22" s="8">
        <f>D22/D3/12</f>
        <v>0</v>
      </c>
      <c r="F22" s="48"/>
      <c r="G22" s="45">
        <v>8.3851582698623431E-2</v>
      </c>
    </row>
    <row r="23" spans="1:7" ht="17.25" customHeight="1" x14ac:dyDescent="0.25">
      <c r="A23" s="1" t="s">
        <v>10</v>
      </c>
      <c r="B23" s="3" t="s">
        <v>7</v>
      </c>
      <c r="C23" s="34">
        <v>3000</v>
      </c>
      <c r="D23" s="9">
        <v>3000</v>
      </c>
      <c r="E23" s="8">
        <f>D23/D3/12</f>
        <v>1.8049368633085216E-2</v>
      </c>
      <c r="F23" s="48"/>
      <c r="G23" s="45">
        <v>1.7469079728879882E-2</v>
      </c>
    </row>
    <row r="24" spans="1:7" ht="21.75" customHeight="1" x14ac:dyDescent="0.25">
      <c r="A24" s="1" t="s">
        <v>24</v>
      </c>
      <c r="B24" s="3" t="s">
        <v>7</v>
      </c>
      <c r="C24" s="34">
        <f>4380*6</f>
        <v>26280</v>
      </c>
      <c r="D24" s="9">
        <f>4380*6*12</f>
        <v>315360</v>
      </c>
      <c r="E24" s="8">
        <f>D24/D3/12</f>
        <v>1.897349630709918</v>
      </c>
      <c r="F24" s="48"/>
      <c r="G24" s="45">
        <v>1.9241751965909593</v>
      </c>
    </row>
    <row r="25" spans="1:7" ht="14.25" customHeight="1" x14ac:dyDescent="0.25">
      <c r="A25" s="1" t="s">
        <v>18</v>
      </c>
      <c r="B25" s="6"/>
      <c r="C25" s="34">
        <f>2000</f>
        <v>2000</v>
      </c>
      <c r="D25" s="9">
        <f>C25*6</f>
        <v>12000</v>
      </c>
      <c r="E25" s="8">
        <f>D25/D3/12</f>
        <v>7.2197474532340863E-2</v>
      </c>
      <c r="F25" s="48"/>
      <c r="G25" s="45">
        <v>7.3218234269062363E-2</v>
      </c>
    </row>
    <row r="26" spans="1:7" ht="17.25" customHeight="1" x14ac:dyDescent="0.25">
      <c r="A26" s="1" t="s">
        <v>22</v>
      </c>
      <c r="B26" s="3" t="s">
        <v>7</v>
      </c>
      <c r="C26" s="34">
        <v>7000</v>
      </c>
      <c r="D26" s="7">
        <f>7000*6</f>
        <v>42000</v>
      </c>
      <c r="E26" s="8">
        <f>D26/D3/12</f>
        <v>0.25269116086319304</v>
      </c>
      <c r="F26" s="48"/>
      <c r="G26" s="45">
        <v>0.25626381994171826</v>
      </c>
    </row>
    <row r="27" spans="1:7" ht="42.75" customHeight="1" x14ac:dyDescent="0.25">
      <c r="A27" s="13" t="s">
        <v>32</v>
      </c>
      <c r="B27" s="4" t="s">
        <v>7</v>
      </c>
      <c r="C27" s="42">
        <f>4.21*D3</f>
        <v>58312.288999999997</v>
      </c>
      <c r="D27" s="15">
        <f>C27*12</f>
        <v>699747.46799999999</v>
      </c>
      <c r="E27" s="14">
        <f>D27/D3/12</f>
        <v>4.21</v>
      </c>
      <c r="F27" s="48"/>
      <c r="G27" s="45">
        <v>4.2</v>
      </c>
    </row>
    <row r="28" spans="1:7" ht="17.25" customHeight="1" x14ac:dyDescent="0.25">
      <c r="A28" s="16" t="s">
        <v>12</v>
      </c>
      <c r="B28" s="4" t="s">
        <v>7</v>
      </c>
      <c r="C28" s="35"/>
      <c r="D28" s="17">
        <f>D8*0.9%+20000</f>
        <v>50665.892599999999</v>
      </c>
      <c r="E28" s="14">
        <f>D28/D3/12</f>
        <v>0.30482912422056813</v>
      </c>
      <c r="F28" s="49">
        <v>20.5</v>
      </c>
      <c r="G28" s="45">
        <v>0.31446053152586589</v>
      </c>
    </row>
    <row r="29" spans="1:7" ht="17.25" customHeight="1" thickBot="1" x14ac:dyDescent="0.3">
      <c r="A29" s="13" t="s">
        <v>25</v>
      </c>
      <c r="B29" s="4" t="s">
        <v>7</v>
      </c>
      <c r="C29" s="36">
        <f>70*308</f>
        <v>21560</v>
      </c>
      <c r="D29" s="15">
        <f>C29*12+9000</f>
        <v>267720</v>
      </c>
      <c r="E29" s="14">
        <f>D29/D3/12</f>
        <v>1.6107256568165245</v>
      </c>
      <c r="F29" s="48" t="s">
        <v>30</v>
      </c>
      <c r="G29" s="45">
        <v>1.5785851308409846</v>
      </c>
    </row>
    <row r="30" spans="1:7" ht="21" customHeight="1" x14ac:dyDescent="0.25">
      <c r="A30" s="18" t="s">
        <v>11</v>
      </c>
      <c r="B30" s="5" t="s">
        <v>7</v>
      </c>
      <c r="C30" s="5"/>
      <c r="D30" s="19">
        <f>SUM(D12:D29)</f>
        <v>3398053.6385999997</v>
      </c>
      <c r="E30" s="19">
        <f>SUM(E12:E29)</f>
        <v>20.444240919362638</v>
      </c>
      <c r="F30" s="50" t="e">
        <f>E30-#REF!-#REF!-#REF!-#REF!</f>
        <v>#REF!</v>
      </c>
      <c r="G30" s="45">
        <v>19.477633167070792</v>
      </c>
    </row>
    <row r="31" spans="1:7" ht="18.75" x14ac:dyDescent="0.3">
      <c r="A31" s="43"/>
      <c r="D31" s="46"/>
      <c r="E31" s="47"/>
      <c r="F31" s="45"/>
    </row>
  </sheetData>
  <mergeCells count="10">
    <mergeCell ref="D9:E9"/>
    <mergeCell ref="A10:B10"/>
    <mergeCell ref="D10:E10"/>
    <mergeCell ref="A9:B9"/>
    <mergeCell ref="A1:E1"/>
    <mergeCell ref="A2:E2"/>
    <mergeCell ref="A7:B7"/>
    <mergeCell ref="D7:E7"/>
    <mergeCell ref="A8:B8"/>
    <mergeCell ref="D8:E8"/>
  </mergeCells>
  <pageMargins left="3.937007874015748E-2" right="3.937007874015748E-2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azinova</dc:creator>
  <cp:lastModifiedBy>1</cp:lastModifiedBy>
  <cp:lastPrinted>2020-04-20T04:47:23Z</cp:lastPrinted>
  <dcterms:created xsi:type="dcterms:W3CDTF">2014-04-15T07:29:16Z</dcterms:created>
  <dcterms:modified xsi:type="dcterms:W3CDTF">2021-04-22T04:28:05Z</dcterms:modified>
</cp:coreProperties>
</file>