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uk_01\obshak\Зинова Анастасия Владимировна\Отчеты по домам\ОТЧЕТЫ по домам\сайт 2020\2020\Отчет 2020\"/>
    </mc:Choice>
  </mc:AlternateContent>
  <xr:revisionPtr revIDLastSave="0" documentId="13_ncr:1_{9DCA80F9-FF26-4E20-B06A-DE3FE394A74C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2021" sheetId="6" r:id="rId1"/>
  </sheets>
  <definedNames>
    <definedName name="_xlnm.Print_Area" localSheetId="0">'2021'!$A$1:$E$30</definedName>
  </definedNames>
  <calcPr calcId="191029"/>
</workbook>
</file>

<file path=xl/calcChain.xml><?xml version="1.0" encoding="utf-8"?>
<calcChain xmlns="http://schemas.openxmlformats.org/spreadsheetml/2006/main">
  <c r="E29" i="6" l="1"/>
  <c r="E27" i="6"/>
  <c r="E26" i="6"/>
  <c r="E25" i="6"/>
  <c r="E24" i="6"/>
  <c r="E20" i="6"/>
  <c r="E18" i="6"/>
  <c r="E15" i="6"/>
  <c r="E12" i="6"/>
  <c r="C24" i="6"/>
  <c r="D28" i="6"/>
  <c r="C29" i="6"/>
  <c r="C27" i="6" l="1"/>
  <c r="C13" i="6" l="1"/>
  <c r="C19" i="6"/>
  <c r="D10" i="6" l="1"/>
  <c r="D3" i="6" l="1"/>
  <c r="C12" i="6" l="1"/>
  <c r="C18" i="6"/>
  <c r="D9" i="6" l="1"/>
  <c r="D8" i="6"/>
  <c r="D29" i="6"/>
  <c r="D17" i="6"/>
  <c r="D15" i="6"/>
  <c r="D26" i="6"/>
  <c r="D25" i="6"/>
  <c r="D24" i="6"/>
  <c r="D21" i="6"/>
  <c r="D19" i="6"/>
  <c r="C14" i="6"/>
  <c r="D14" i="6" s="1"/>
  <c r="D18" i="6" l="1"/>
  <c r="D27" i="6"/>
  <c r="D13" i="6"/>
  <c r="D12" i="6"/>
  <c r="E19" i="6"/>
  <c r="E13" i="6" l="1"/>
  <c r="E28" i="6"/>
  <c r="E14" i="6"/>
  <c r="D30" i="6"/>
  <c r="E22" i="6"/>
  <c r="E17" i="6"/>
  <c r="E21" i="6"/>
  <c r="E23" i="6"/>
  <c r="E30" i="6" l="1"/>
  <c r="F30" i="6"/>
</calcChain>
</file>

<file path=xl/sharedStrings.xml><?xml version="1.0" encoding="utf-8"?>
<sst xmlns="http://schemas.openxmlformats.org/spreadsheetml/2006/main" count="59" uniqueCount="40">
  <si>
    <t>Общая площадь  квартир дома</t>
  </si>
  <si>
    <t>кв.м.</t>
  </si>
  <si>
    <t>Площадь нежилых помещений</t>
  </si>
  <si>
    <t>Перечень работ (услуг)</t>
  </si>
  <si>
    <t>Ед. изм.</t>
  </si>
  <si>
    <t>Сумма расходов в год</t>
  </si>
  <si>
    <t>Сумма расходов  в расчете на 1 кв.м. площади</t>
  </si>
  <si>
    <t>руб.</t>
  </si>
  <si>
    <t>Содержание и уход за элементами  озеленения и  благоустройства</t>
  </si>
  <si>
    <t>Всего:</t>
  </si>
  <si>
    <t>Услуги банка</t>
  </si>
  <si>
    <t>Сумма доходов за год</t>
  </si>
  <si>
    <t>Общая площадь</t>
  </si>
  <si>
    <t>Стахование лифта</t>
  </si>
  <si>
    <t xml:space="preserve">Монтаж контейнерной площадки </t>
  </si>
  <si>
    <t>тариф в мес</t>
  </si>
  <si>
    <t>Техническое освидетельствование лифтов  Инженерный цент "Лифт"</t>
  </si>
  <si>
    <t>Дератизация и дезинсекция общего имущества (обработка подвальных,чердачных помещений)  -  ГБУЗ"Республиканский центр дезинфекции"</t>
  </si>
  <si>
    <t>Планируемый доход</t>
  </si>
  <si>
    <t>общедомовая площадь</t>
  </si>
  <si>
    <t xml:space="preserve">  жилого многоквартирного   дома   по адресу:  г. Уфа,   ул. Льва Толстого, дом 13</t>
  </si>
  <si>
    <t xml:space="preserve">Доходы от содержания общего имущества, </t>
  </si>
  <si>
    <t>Жилых квартир</t>
  </si>
  <si>
    <t>Нежилые помещения</t>
  </si>
  <si>
    <t>по тех паспорту</t>
  </si>
  <si>
    <t>Содержание и ремонт домовых приборов учета</t>
  </si>
  <si>
    <t>без СОИ</t>
  </si>
  <si>
    <t>2019 год</t>
  </si>
  <si>
    <t>Аварийно - диспетчерское обслуживание</t>
  </si>
  <si>
    <t>Меры пожарной  безопасности (обслуж.АППЗ и ДУ)</t>
  </si>
  <si>
    <t xml:space="preserve">Содержание,обслуживание и ремонт  ИТП </t>
  </si>
  <si>
    <t>Обследование вентканалов</t>
  </si>
  <si>
    <t xml:space="preserve">Уборка и санитарно - гигиеническая очистка помещений общего пользования (уборка лестничных клеток) </t>
  </si>
  <si>
    <t xml:space="preserve">Уборка придомовой территории (ручная) </t>
  </si>
  <si>
    <t xml:space="preserve">  Механизированная уборка  с вывозом  снега</t>
  </si>
  <si>
    <t xml:space="preserve">Комплексное   обслуживание лифтов    услуги ООО"Лифтсервис-"                                          </t>
  </si>
  <si>
    <t xml:space="preserve">Управление многоквартирным домом (зарплата АУП, программное обемпечение, услуги связи, ГСМ, канц.товары,с одержание офиса, амортизация, материалы на текущие хоз.нужды, ком. услуги и т.п..)                                                                         </t>
  </si>
  <si>
    <t>Услуги ЕРКЦ</t>
  </si>
  <si>
    <t>Планируемая cмета по содержанию и ремонту общего имущества на 2021 год</t>
  </si>
  <si>
    <t xml:space="preserve">Содержание и тукущий ремонт  внутридомового инженерного  оборудования и конструктивных элементов многоквартирного  дома Работы: 1.выполняемые при проведении технических осмотров и обходов отдельных элементов и помещений многоквартирного дома, 2.выполняемые при подготовке  многоквартирного дома к эксплуатации в весенне - летний период ,3. выполняемые при подготовке  жилых зданий  к эксплуатации в осенне - зимний период , 4.выполняемые при проведении частичных осмотров  жилых зданий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</si>
</sst>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i/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b/>
      <i/>
      <sz val="7"/>
      <name val="Times New Roman"/>
      <family val="1"/>
      <charset val="204"/>
    </font>
    <font>
      <i/>
      <sz val="7"/>
      <name val="Times New Roman"/>
      <family val="1"/>
      <charset val="204"/>
    </font>
    <font>
      <b/>
      <i/>
      <sz val="6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0" fontId="5" fillId="0" borderId="4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/>
    </xf>
    <xf numFmtId="0" fontId="3" fillId="0" borderId="16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2" fontId="5" fillId="0" borderId="1" xfId="1" applyNumberFormat="1" applyFont="1" applyBorder="1" applyAlignment="1">
      <alignment horizontal="center" vertical="center"/>
    </xf>
    <xf numFmtId="2" fontId="5" fillId="0" borderId="5" xfId="1" applyNumberFormat="1" applyFont="1" applyBorder="1" applyAlignment="1">
      <alignment horizontal="center" vertical="center"/>
    </xf>
    <xf numFmtId="2" fontId="5" fillId="2" borderId="1" xfId="1" applyNumberFormat="1" applyFont="1" applyFill="1" applyBorder="1" applyAlignment="1">
      <alignment horizontal="center" vertical="center"/>
    </xf>
    <xf numFmtId="0" fontId="5" fillId="0" borderId="7" xfId="1" applyFont="1" applyBorder="1" applyAlignment="1">
      <alignment horizontal="center" vertical="center" wrapText="1"/>
    </xf>
    <xf numFmtId="2" fontId="5" fillId="2" borderId="2" xfId="1" applyNumberFormat="1" applyFont="1" applyFill="1" applyBorder="1" applyAlignment="1">
      <alignment horizontal="center" vertical="center"/>
    </xf>
    <xf numFmtId="0" fontId="2" fillId="0" borderId="4" xfId="1" applyFont="1" applyBorder="1" applyAlignment="1">
      <alignment horizontal="center" vertical="center" wrapText="1"/>
    </xf>
    <xf numFmtId="2" fontId="2" fillId="0" borderId="5" xfId="1" applyNumberFormat="1" applyFont="1" applyBorder="1" applyAlignment="1">
      <alignment horizontal="center" vertical="center"/>
    </xf>
    <xf numFmtId="2" fontId="2" fillId="0" borderId="1" xfId="1" applyNumberFormat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2" fontId="2" fillId="0" borderId="2" xfId="1" applyNumberFormat="1" applyFont="1" applyBorder="1" applyAlignment="1">
      <alignment horizontal="center" vertical="center"/>
    </xf>
    <xf numFmtId="2" fontId="3" fillId="0" borderId="16" xfId="1" applyNumberFormat="1" applyFont="1" applyBorder="1" applyAlignment="1">
      <alignment horizontal="center" vertical="center"/>
    </xf>
    <xf numFmtId="0" fontId="2" fillId="0" borderId="0" xfId="1" applyFont="1" applyAlignment="1">
      <alignment horizontal="left"/>
    </xf>
    <xf numFmtId="0" fontId="2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8" fillId="0" borderId="13" xfId="0" applyFont="1" applyFill="1" applyBorder="1" applyAlignment="1">
      <alignment horizontal="center" wrapText="1"/>
    </xf>
    <xf numFmtId="0" fontId="2" fillId="0" borderId="8" xfId="1" applyFont="1" applyBorder="1" applyAlignment="1">
      <alignment horizontal="center" vertical="center" wrapText="1"/>
    </xf>
    <xf numFmtId="0" fontId="9" fillId="0" borderId="9" xfId="1" applyFont="1" applyBorder="1" applyAlignment="1">
      <alignment horizontal="center" vertical="center" wrapText="1"/>
    </xf>
    <xf numFmtId="2" fontId="9" fillId="0" borderId="9" xfId="1" applyNumberFormat="1" applyFont="1" applyBorder="1" applyAlignment="1">
      <alignment horizontal="center" vertical="center" wrapText="1"/>
    </xf>
    <xf numFmtId="0" fontId="10" fillId="0" borderId="2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/>
    </xf>
    <xf numFmtId="2" fontId="5" fillId="0" borderId="2" xfId="1" applyNumberFormat="1" applyFont="1" applyBorder="1" applyAlignment="1">
      <alignment horizontal="center" vertical="center" wrapText="1"/>
    </xf>
    <xf numFmtId="2" fontId="2" fillId="0" borderId="6" xfId="1" applyNumberFormat="1" applyFont="1" applyBorder="1" applyAlignment="1">
      <alignment horizontal="center" vertical="center"/>
    </xf>
    <xf numFmtId="2" fontId="10" fillId="0" borderId="2" xfId="1" applyNumberFormat="1" applyFont="1" applyBorder="1" applyAlignment="1">
      <alignment horizontal="center" vertical="center" wrapText="1"/>
    </xf>
    <xf numFmtId="0" fontId="10" fillId="0" borderId="0" xfId="1" applyFont="1" applyBorder="1" applyAlignment="1">
      <alignment horizontal="center" vertical="center" wrapText="1"/>
    </xf>
    <xf numFmtId="2" fontId="9" fillId="0" borderId="2" xfId="1" applyNumberFormat="1" applyFont="1" applyBorder="1" applyAlignment="1">
      <alignment horizontal="center" vertical="center" wrapText="1"/>
    </xf>
    <xf numFmtId="0" fontId="11" fillId="0" borderId="10" xfId="1" applyFont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3" fillId="0" borderId="0" xfId="1" applyFont="1" applyAlignment="1">
      <alignment horizontal="left"/>
    </xf>
    <xf numFmtId="2" fontId="13" fillId="0" borderId="0" xfId="1" applyNumberFormat="1" applyFont="1" applyAlignment="1">
      <alignment horizontal="right"/>
    </xf>
    <xf numFmtId="2" fontId="0" fillId="0" borderId="0" xfId="0" applyNumberFormat="1"/>
    <xf numFmtId="0" fontId="8" fillId="0" borderId="19" xfId="0" applyFont="1" applyBorder="1" applyAlignment="1">
      <alignment horizontal="center" wrapText="1"/>
    </xf>
    <xf numFmtId="0" fontId="8" fillId="0" borderId="22" xfId="0" applyFont="1" applyBorder="1" applyAlignment="1">
      <alignment horizontal="center" wrapText="1"/>
    </xf>
    <xf numFmtId="0" fontId="5" fillId="0" borderId="4" xfId="1" applyFont="1" applyBorder="1" applyAlignment="1">
      <alignment horizontal="center" wrapText="1"/>
    </xf>
    <xf numFmtId="4" fontId="14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left"/>
    </xf>
    <xf numFmtId="2" fontId="0" fillId="2" borderId="0" xfId="0" applyNumberFormat="1" applyFill="1"/>
    <xf numFmtId="0" fontId="3" fillId="0" borderId="12" xfId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2" fontId="7" fillId="0" borderId="0" xfId="0" applyNumberFormat="1" applyFont="1" applyFill="1" applyAlignment="1">
      <alignment horizontal="right"/>
    </xf>
    <xf numFmtId="2" fontId="2" fillId="0" borderId="0" xfId="1" applyNumberFormat="1" applyFont="1" applyFill="1"/>
    <xf numFmtId="0" fontId="6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/>
    </xf>
    <xf numFmtId="0" fontId="8" fillId="0" borderId="8" xfId="0" applyFont="1" applyFill="1" applyBorder="1" applyAlignment="1">
      <alignment horizontal="center" wrapText="1"/>
    </xf>
    <xf numFmtId="0" fontId="8" fillId="0" borderId="15" xfId="0" applyFont="1" applyFill="1" applyBorder="1" applyAlignment="1">
      <alignment horizontal="center" wrapText="1"/>
    </xf>
    <xf numFmtId="0" fontId="2" fillId="0" borderId="11" xfId="1" applyFont="1" applyBorder="1" applyAlignment="1">
      <alignment horizontal="center"/>
    </xf>
    <xf numFmtId="0" fontId="2" fillId="0" borderId="14" xfId="1" applyFont="1" applyBorder="1" applyAlignment="1">
      <alignment horizontal="center"/>
    </xf>
    <xf numFmtId="0" fontId="8" fillId="0" borderId="17" xfId="0" applyFont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  <xf numFmtId="4" fontId="8" fillId="0" borderId="17" xfId="0" applyNumberFormat="1" applyFont="1" applyBorder="1" applyAlignment="1">
      <alignment horizontal="center" wrapText="1"/>
    </xf>
    <xf numFmtId="4" fontId="8" fillId="0" borderId="20" xfId="0" applyNumberFormat="1" applyFont="1" applyBorder="1" applyAlignment="1">
      <alignment horizontal="center" wrapText="1"/>
    </xf>
    <xf numFmtId="0" fontId="8" fillId="0" borderId="21" xfId="0" applyFont="1" applyBorder="1" applyAlignment="1">
      <alignment horizontal="center" wrapText="1"/>
    </xf>
    <xf numFmtId="0" fontId="8" fillId="0" borderId="22" xfId="0" applyFont="1" applyBorder="1" applyAlignment="1">
      <alignment horizontal="center" wrapText="1"/>
    </xf>
    <xf numFmtId="4" fontId="8" fillId="0" borderId="21" xfId="0" applyNumberFormat="1" applyFont="1" applyBorder="1" applyAlignment="1">
      <alignment horizontal="center" wrapText="1"/>
    </xf>
    <xf numFmtId="4" fontId="8" fillId="0" borderId="23" xfId="0" applyNumberFormat="1" applyFont="1" applyBorder="1" applyAlignment="1">
      <alignment horizontal="center" wrapText="1"/>
    </xf>
    <xf numFmtId="0" fontId="8" fillId="0" borderId="24" xfId="0" applyFont="1" applyBorder="1" applyAlignment="1">
      <alignment horizontal="center" wrapText="1"/>
    </xf>
    <xf numFmtId="0" fontId="8" fillId="0" borderId="25" xfId="0" applyFont="1" applyBorder="1" applyAlignment="1">
      <alignment horizontal="center" wrapText="1"/>
    </xf>
    <xf numFmtId="4" fontId="8" fillId="0" borderId="24" xfId="0" applyNumberFormat="1" applyFont="1" applyBorder="1" applyAlignment="1">
      <alignment horizontal="center" vertical="top" wrapText="1"/>
    </xf>
    <xf numFmtId="4" fontId="8" fillId="0" borderId="26" xfId="0" applyNumberFormat="1" applyFont="1" applyBorder="1" applyAlignment="1">
      <alignment horizontal="center" vertical="top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1"/>
  <sheetViews>
    <sheetView tabSelected="1" topLeftCell="A26" zoomScale="106" zoomScaleNormal="106" zoomScaleSheetLayoutView="90" workbookViewId="0">
      <selection activeCell="E3" sqref="E3"/>
    </sheetView>
  </sheetViews>
  <sheetFormatPr defaultRowHeight="15" outlineLevelRow="1" x14ac:dyDescent="0.25"/>
  <cols>
    <col min="1" max="1" width="63.85546875" customWidth="1"/>
    <col min="2" max="2" width="5" customWidth="1"/>
    <col min="3" max="3" width="6.42578125" hidden="1" customWidth="1"/>
    <col min="4" max="4" width="10.28515625" customWidth="1"/>
    <col min="5" max="5" width="8.42578125" customWidth="1"/>
    <col min="6" max="6" width="8.7109375" hidden="1" customWidth="1"/>
    <col min="7" max="10" width="0" hidden="1" customWidth="1"/>
    <col min="12" max="12" width="9" customWidth="1"/>
  </cols>
  <sheetData>
    <row r="1" spans="1:7" x14ac:dyDescent="0.25">
      <c r="A1" s="49" t="s">
        <v>38</v>
      </c>
      <c r="B1" s="49"/>
      <c r="C1" s="49"/>
      <c r="D1" s="49"/>
      <c r="E1" s="49"/>
    </row>
    <row r="2" spans="1:7" ht="20.25" customHeight="1" x14ac:dyDescent="0.25">
      <c r="A2" s="50" t="s">
        <v>20</v>
      </c>
      <c r="B2" s="50"/>
      <c r="C2" s="50"/>
      <c r="D2" s="50"/>
      <c r="E2" s="50"/>
    </row>
    <row r="3" spans="1:7" ht="17.25" customHeight="1" thickBot="1" x14ac:dyDescent="0.3">
      <c r="A3" s="35" t="s">
        <v>12</v>
      </c>
      <c r="B3" s="35" t="s">
        <v>1</v>
      </c>
      <c r="C3" s="35"/>
      <c r="D3" s="36">
        <f>D4+D5</f>
        <v>11723.099999999999</v>
      </c>
      <c r="E3" s="17"/>
    </row>
    <row r="4" spans="1:7" hidden="1" outlineLevel="1" x14ac:dyDescent="0.25">
      <c r="A4" s="18" t="s">
        <v>0</v>
      </c>
      <c r="B4" s="18" t="s">
        <v>1</v>
      </c>
      <c r="C4" s="18"/>
      <c r="D4" s="47">
        <v>11045.8</v>
      </c>
      <c r="E4" s="19"/>
      <c r="G4" t="s">
        <v>24</v>
      </c>
    </row>
    <row r="5" spans="1:7" hidden="1" outlineLevel="1" x14ac:dyDescent="0.25">
      <c r="A5" s="18" t="s">
        <v>2</v>
      </c>
      <c r="B5" s="18" t="s">
        <v>1</v>
      </c>
      <c r="C5" s="18"/>
      <c r="D5" s="48">
        <v>677.3</v>
      </c>
      <c r="E5" s="20"/>
    </row>
    <row r="6" spans="1:7" ht="15.75" hidden="1" outlineLevel="1" thickBot="1" x14ac:dyDescent="0.3">
      <c r="A6" s="18" t="s">
        <v>19</v>
      </c>
      <c r="B6" s="18"/>
      <c r="C6" s="18"/>
      <c r="D6" s="48">
        <v>1939.7</v>
      </c>
      <c r="E6" s="20"/>
      <c r="G6" t="s">
        <v>24</v>
      </c>
    </row>
    <row r="7" spans="1:7" ht="15.75" collapsed="1" thickBot="1" x14ac:dyDescent="0.3">
      <c r="A7" s="51" t="s">
        <v>18</v>
      </c>
      <c r="B7" s="52"/>
      <c r="C7" s="21"/>
      <c r="D7" s="53" t="s">
        <v>11</v>
      </c>
      <c r="E7" s="54"/>
    </row>
    <row r="8" spans="1:7" x14ac:dyDescent="0.25">
      <c r="A8" s="55" t="s">
        <v>21</v>
      </c>
      <c r="B8" s="56"/>
      <c r="C8" s="38"/>
      <c r="D8" s="57">
        <f>D9+D10</f>
        <v>2883882.5999999996</v>
      </c>
      <c r="E8" s="58"/>
    </row>
    <row r="9" spans="1:7" hidden="1" x14ac:dyDescent="0.25">
      <c r="A9" s="59" t="s">
        <v>22</v>
      </c>
      <c r="B9" s="60"/>
      <c r="C9" s="38"/>
      <c r="D9" s="61">
        <f>D4*20.5*12</f>
        <v>2717266.8</v>
      </c>
      <c r="E9" s="62"/>
    </row>
    <row r="10" spans="1:7" ht="15.75" hidden="1" thickBot="1" x14ac:dyDescent="0.3">
      <c r="A10" s="63" t="s">
        <v>23</v>
      </c>
      <c r="B10" s="64"/>
      <c r="C10" s="39"/>
      <c r="D10" s="65">
        <f>D5*20.5*12</f>
        <v>166615.79999999999</v>
      </c>
      <c r="E10" s="66"/>
    </row>
    <row r="11" spans="1:7" ht="36.75" customHeight="1" thickBot="1" x14ac:dyDescent="0.3">
      <c r="A11" s="22" t="s">
        <v>3</v>
      </c>
      <c r="B11" s="2" t="s">
        <v>4</v>
      </c>
      <c r="C11" s="23" t="s">
        <v>15</v>
      </c>
      <c r="D11" s="24" t="s">
        <v>5</v>
      </c>
      <c r="E11" s="33" t="s">
        <v>6</v>
      </c>
      <c r="G11" t="s">
        <v>27</v>
      </c>
    </row>
    <row r="12" spans="1:7" ht="81.75" customHeight="1" x14ac:dyDescent="0.25">
      <c r="A12" s="1" t="s">
        <v>39</v>
      </c>
      <c r="B12" s="46"/>
      <c r="C12" s="31">
        <f>47960+F12</f>
        <v>60760</v>
      </c>
      <c r="D12" s="28">
        <f>C12*12</f>
        <v>729120</v>
      </c>
      <c r="E12" s="29">
        <f>D12/D3/12</f>
        <v>5.1829294299289446</v>
      </c>
      <c r="F12">
        <v>12800</v>
      </c>
      <c r="G12" s="37">
        <v>3.9381846249856305</v>
      </c>
    </row>
    <row r="13" spans="1:7" ht="24" customHeight="1" x14ac:dyDescent="0.25">
      <c r="A13" s="1" t="s">
        <v>28</v>
      </c>
      <c r="B13" s="5" t="s">
        <v>7</v>
      </c>
      <c r="C13" s="30">
        <f>4181.17+F13</f>
        <v>5981.17</v>
      </c>
      <c r="D13" s="6">
        <f>C13*12</f>
        <v>71774.040000000008</v>
      </c>
      <c r="E13" s="7">
        <f>D13/D3/12</f>
        <v>0.510203785688086</v>
      </c>
      <c r="F13">
        <v>1800</v>
      </c>
      <c r="G13" s="37">
        <v>0.34333234796603773</v>
      </c>
    </row>
    <row r="14" spans="1:7" ht="24" customHeight="1" x14ac:dyDescent="0.25">
      <c r="A14" s="1" t="s">
        <v>29</v>
      </c>
      <c r="B14" s="5" t="s">
        <v>7</v>
      </c>
      <c r="C14" s="25">
        <f>45</f>
        <v>45</v>
      </c>
      <c r="D14" s="8">
        <f>C14*223*12</f>
        <v>120420</v>
      </c>
      <c r="E14" s="7">
        <f>D14/D3/12</f>
        <v>0.85600225196407109</v>
      </c>
      <c r="G14" s="37">
        <v>0.82401340099522102</v>
      </c>
    </row>
    <row r="15" spans="1:7" ht="22.5" customHeight="1" x14ac:dyDescent="0.25">
      <c r="A15" s="9" t="s">
        <v>30</v>
      </c>
      <c r="B15" s="5" t="s">
        <v>7</v>
      </c>
      <c r="C15" s="26">
        <v>8510</v>
      </c>
      <c r="D15" s="10">
        <f>C15*6</f>
        <v>51060</v>
      </c>
      <c r="E15" s="7">
        <f>D15/D3/12</f>
        <v>0.36295860309986266</v>
      </c>
      <c r="G15" s="37">
        <v>0.34939482025258251</v>
      </c>
    </row>
    <row r="16" spans="1:7" ht="19.5" customHeight="1" x14ac:dyDescent="0.25">
      <c r="A16" s="40" t="s">
        <v>25</v>
      </c>
      <c r="B16" s="5" t="s">
        <v>7</v>
      </c>
      <c r="C16" s="26"/>
      <c r="D16" s="10"/>
      <c r="E16" s="7"/>
    </row>
    <row r="17" spans="1:7" ht="15.75" customHeight="1" x14ac:dyDescent="0.25">
      <c r="A17" s="1" t="s">
        <v>31</v>
      </c>
      <c r="B17" s="5" t="s">
        <v>7</v>
      </c>
      <c r="C17" s="25"/>
      <c r="D17" s="8">
        <f>45*223*2</f>
        <v>20070</v>
      </c>
      <c r="E17" s="7">
        <f>D17/D3/12</f>
        <v>0.14266704199401184</v>
      </c>
      <c r="G17" s="37">
        <v>0.13733556683253684</v>
      </c>
    </row>
    <row r="18" spans="1:7" ht="26.25" customHeight="1" x14ac:dyDescent="0.25">
      <c r="A18" s="1" t="s">
        <v>32</v>
      </c>
      <c r="B18" s="5" t="s">
        <v>7</v>
      </c>
      <c r="C18" s="26">
        <f>21660+F18</f>
        <v>28460</v>
      </c>
      <c r="D18" s="8">
        <f>C18*12</f>
        <v>341520</v>
      </c>
      <c r="E18" s="7">
        <f>D18/D3/12</f>
        <v>2.4276855098054271</v>
      </c>
      <c r="F18">
        <v>6800</v>
      </c>
      <c r="G18" s="44">
        <v>1.8833308697580191</v>
      </c>
    </row>
    <row r="19" spans="1:7" ht="27.75" customHeight="1" x14ac:dyDescent="0.25">
      <c r="A19" s="1" t="s">
        <v>33</v>
      </c>
      <c r="B19" s="5" t="s">
        <v>7</v>
      </c>
      <c r="C19" s="26">
        <f>18840+F19</f>
        <v>26840</v>
      </c>
      <c r="D19" s="8">
        <f>C19*12</f>
        <v>322080</v>
      </c>
      <c r="E19" s="7">
        <f>D19/D3/12</f>
        <v>2.2894968054524831</v>
      </c>
      <c r="F19">
        <v>8000</v>
      </c>
      <c r="G19" s="37">
        <v>1.5470266541853477</v>
      </c>
    </row>
    <row r="20" spans="1:7" ht="23.25" customHeight="1" x14ac:dyDescent="0.25">
      <c r="A20" s="1" t="s">
        <v>34</v>
      </c>
      <c r="B20" s="5" t="s">
        <v>7</v>
      </c>
      <c r="C20" s="26"/>
      <c r="D20" s="8">
        <v>132841.84</v>
      </c>
      <c r="E20" s="7">
        <f>D20/D3/12</f>
        <v>0.94430255933441964</v>
      </c>
      <c r="G20" s="37">
        <v>0.90901392105018264</v>
      </c>
    </row>
    <row r="21" spans="1:7" ht="28.5" customHeight="1" x14ac:dyDescent="0.25">
      <c r="A21" s="1" t="s">
        <v>17</v>
      </c>
      <c r="B21" s="5" t="s">
        <v>7</v>
      </c>
      <c r="C21" s="26">
        <v>1200</v>
      </c>
      <c r="D21" s="8">
        <f>1200*12</f>
        <v>14400</v>
      </c>
      <c r="E21" s="7">
        <f>D21/D3/12</f>
        <v>0.10236200322440313</v>
      </c>
      <c r="G21" s="37">
        <v>9.8536729565945724E-2</v>
      </c>
    </row>
    <row r="22" spans="1:7" ht="15" customHeight="1" x14ac:dyDescent="0.25">
      <c r="A22" s="1" t="s">
        <v>14</v>
      </c>
      <c r="B22" s="5" t="s">
        <v>7</v>
      </c>
      <c r="C22" s="26"/>
      <c r="D22" s="8">
        <v>0</v>
      </c>
      <c r="E22" s="7">
        <f>D22/D3/12</f>
        <v>0</v>
      </c>
      <c r="G22" s="37">
        <v>0</v>
      </c>
    </row>
    <row r="23" spans="1:7" ht="17.25" customHeight="1" x14ac:dyDescent="0.25">
      <c r="A23" s="1" t="s">
        <v>8</v>
      </c>
      <c r="B23" s="5" t="s">
        <v>7</v>
      </c>
      <c r="C23" s="26"/>
      <c r="D23" s="8">
        <v>5000</v>
      </c>
      <c r="E23" s="7">
        <f>D23/D3/12</f>
        <v>3.5542362230695526E-2</v>
      </c>
      <c r="G23" s="37">
        <v>3.421414221039782E-2</v>
      </c>
    </row>
    <row r="24" spans="1:7" ht="19.5" customHeight="1" x14ac:dyDescent="0.25">
      <c r="A24" s="1" t="s">
        <v>35</v>
      </c>
      <c r="B24" s="5" t="s">
        <v>7</v>
      </c>
      <c r="C24" s="26">
        <f>17700+F24</f>
        <v>17700</v>
      </c>
      <c r="D24" s="8">
        <f>C24*12</f>
        <v>212400</v>
      </c>
      <c r="E24" s="7">
        <f>D24/D3/12</f>
        <v>1.509839547559946</v>
      </c>
      <c r="G24" s="37">
        <v>1.539009990522481</v>
      </c>
    </row>
    <row r="25" spans="1:7" ht="14.25" customHeight="1" x14ac:dyDescent="0.25">
      <c r="A25" s="1" t="s">
        <v>13</v>
      </c>
      <c r="B25" s="5"/>
      <c r="C25" s="26">
        <v>2000</v>
      </c>
      <c r="D25" s="8">
        <f>C25*5</f>
        <v>10000</v>
      </c>
      <c r="E25" s="7">
        <f>D25/D3/12</f>
        <v>7.1084724461391052E-2</v>
      </c>
      <c r="G25" s="37">
        <v>7.2458097482226022E-2</v>
      </c>
    </row>
    <row r="26" spans="1:7" ht="17.25" customHeight="1" x14ac:dyDescent="0.25">
      <c r="A26" s="1" t="s">
        <v>16</v>
      </c>
      <c r="B26" s="5" t="s">
        <v>7</v>
      </c>
      <c r="C26" s="26">
        <v>3500</v>
      </c>
      <c r="D26" s="6">
        <f>C26*5</f>
        <v>17500</v>
      </c>
      <c r="E26" s="7">
        <f>D26/D3/12</f>
        <v>0.12439826780743435</v>
      </c>
      <c r="G26" s="37">
        <v>0.12680167059389555</v>
      </c>
    </row>
    <row r="27" spans="1:7" ht="41.25" customHeight="1" x14ac:dyDescent="0.25">
      <c r="A27" s="11" t="s">
        <v>36</v>
      </c>
      <c r="B27" s="3" t="s">
        <v>7</v>
      </c>
      <c r="C27" s="32">
        <f>51884+F27</f>
        <v>53584</v>
      </c>
      <c r="D27" s="13">
        <f>C27*12</f>
        <v>643008</v>
      </c>
      <c r="E27" s="12">
        <f>D27/D3/12</f>
        <v>4.5708046506470135</v>
      </c>
      <c r="F27">
        <v>1700</v>
      </c>
      <c r="G27" s="37">
        <v>4.2603997306662729</v>
      </c>
    </row>
    <row r="28" spans="1:7" ht="17.25" customHeight="1" x14ac:dyDescent="0.25">
      <c r="A28" s="14" t="s">
        <v>10</v>
      </c>
      <c r="B28" s="3" t="s">
        <v>7</v>
      </c>
      <c r="C28" s="32"/>
      <c r="D28" s="15">
        <f>36127.35+8500</f>
        <v>44627.35</v>
      </c>
      <c r="E28" s="12">
        <f>D28/D3/12</f>
        <v>0.31723228781920598</v>
      </c>
      <c r="F28" s="42">
        <v>20.5</v>
      </c>
      <c r="G28" s="37">
        <v>0.15141365992784922</v>
      </c>
    </row>
    <row r="29" spans="1:7" ht="17.25" customHeight="1" thickBot="1" x14ac:dyDescent="0.3">
      <c r="A29" s="11" t="s">
        <v>37</v>
      </c>
      <c r="B29" s="3" t="s">
        <v>7</v>
      </c>
      <c r="C29" s="27">
        <f>70*223+2500</f>
        <v>18110</v>
      </c>
      <c r="D29" s="13">
        <f>C29*12</f>
        <v>217320</v>
      </c>
      <c r="E29" s="12">
        <f>D29/D3/12</f>
        <v>1.5448132319949501</v>
      </c>
      <c r="F29" s="42" t="s">
        <v>26</v>
      </c>
      <c r="G29" s="37">
        <v>1.3572850820370581</v>
      </c>
    </row>
    <row r="30" spans="1:7" ht="21" customHeight="1" x14ac:dyDescent="0.25">
      <c r="A30" s="45" t="s">
        <v>9</v>
      </c>
      <c r="B30" s="4" t="s">
        <v>7</v>
      </c>
      <c r="C30" s="4"/>
      <c r="D30" s="16">
        <f>SUM(D12:D29)</f>
        <v>2953141.23</v>
      </c>
      <c r="E30" s="16">
        <f>SUM(E12:E29)</f>
        <v>20.992323063012343</v>
      </c>
      <c r="F30" s="43" t="e">
        <f>E30-#REF!-#REF!-#REF!-#REF!</f>
        <v>#REF!</v>
      </c>
      <c r="G30" s="37">
        <v>23.006990059388883</v>
      </c>
    </row>
    <row r="31" spans="1:7" ht="18.75" x14ac:dyDescent="0.3">
      <c r="A31" s="34"/>
      <c r="B31" s="34"/>
      <c r="C31" s="34"/>
      <c r="D31" s="41"/>
      <c r="E31" s="34"/>
    </row>
  </sheetData>
  <mergeCells count="10">
    <mergeCell ref="A9:B9"/>
    <mergeCell ref="D9:E9"/>
    <mergeCell ref="A10:B10"/>
    <mergeCell ref="D10:E10"/>
    <mergeCell ref="A1:E1"/>
    <mergeCell ref="A2:E2"/>
    <mergeCell ref="A7:B7"/>
    <mergeCell ref="D7:E7"/>
    <mergeCell ref="A8:B8"/>
    <mergeCell ref="D8:E8"/>
  </mergeCells>
  <pageMargins left="0.23622047244094491" right="0.23622047244094491" top="0.15748031496062992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2021</vt:lpstr>
      <vt:lpstr>'2021'!Область_печати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azinova</dc:creator>
  <cp:lastModifiedBy>1</cp:lastModifiedBy>
  <cp:lastPrinted>2020-04-20T04:57:57Z</cp:lastPrinted>
  <dcterms:created xsi:type="dcterms:W3CDTF">2014-04-15T07:29:16Z</dcterms:created>
  <dcterms:modified xsi:type="dcterms:W3CDTF">2021-04-22T04:41:54Z</dcterms:modified>
</cp:coreProperties>
</file>