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5B3870E7-2EC0-461B-BF9F-C6DFF2F99D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3" r:id="rId1"/>
  </sheets>
  <definedNames>
    <definedName name="_xlnm.Print_Area" localSheetId="0">'2021'!$A$1:$G$31</definedName>
  </definedNames>
  <calcPr calcId="191029"/>
</workbook>
</file>

<file path=xl/calcChain.xml><?xml version="1.0" encoding="utf-8"?>
<calcChain xmlns="http://schemas.openxmlformats.org/spreadsheetml/2006/main">
  <c r="E25" i="3" l="1"/>
  <c r="E14" i="3"/>
  <c r="E24" i="3"/>
  <c r="E12" i="3"/>
  <c r="E27" i="3"/>
  <c r="C12" i="3" l="1"/>
  <c r="D10" i="3" l="1"/>
  <c r="D17" i="3" l="1"/>
  <c r="C29" i="3" l="1"/>
  <c r="D29" i="3" s="1"/>
  <c r="D3" i="3"/>
  <c r="C18" i="3"/>
  <c r="C27" i="3" l="1"/>
  <c r="D9" i="3"/>
  <c r="D27" i="3"/>
  <c r="D12" i="3"/>
  <c r="D24" i="3"/>
  <c r="D18" i="3"/>
  <c r="D14" i="3"/>
  <c r="D21" i="3"/>
  <c r="D26" i="3"/>
  <c r="C13" i="3"/>
  <c r="C19" i="3"/>
  <c r="D8" i="3" l="1"/>
  <c r="D28" i="3" s="1"/>
  <c r="D19" i="3"/>
  <c r="D13" i="3"/>
  <c r="D15" i="3"/>
  <c r="C25" i="3"/>
  <c r="D25" i="3" s="1"/>
  <c r="E17" i="3" l="1"/>
  <c r="E26" i="3"/>
  <c r="E22" i="3"/>
  <c r="E29" i="3"/>
  <c r="E13" i="3"/>
  <c r="E21" i="3"/>
  <c r="E15" i="3"/>
  <c r="E20" i="3"/>
  <c r="E23" i="3"/>
  <c r="E19" i="3"/>
  <c r="D30" i="3" l="1"/>
  <c r="E18" i="3"/>
  <c r="E28" i="3" l="1"/>
  <c r="E30" i="3" s="1"/>
  <c r="F30" i="3" l="1"/>
</calcChain>
</file>

<file path=xl/sharedStrings.xml><?xml version="1.0" encoding="utf-8"?>
<sst xmlns="http://schemas.openxmlformats.org/spreadsheetml/2006/main" count="59" uniqueCount="40">
  <si>
    <t>Общая площадь  квартир дома</t>
  </si>
  <si>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</si>
  <si>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</si>
  <si>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</si>
  <si>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</si>
  <si>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</si>
  <si>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</si>
  <si>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ремонт домовых приборов учета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</si>
  <si>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</si>
  <si>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</si>
  <si>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</si>
  <si>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</si>
  <si>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</si>
  <si>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</si>
  <si>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</si>
  <si>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</si>
  <si>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</si>
  <si>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</si>
  <si>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</si>
  <si>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</si>
  <si>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</si>
  <si>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</si>
  <si>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 xml:space="preserve">Комплексное   обслуживание лифтов    услуги ООО"Лифтсервис-"                                          </t>
  </si>
  <si>
    <t>Услуги ЕРКЦ</t>
  </si>
  <si>
    <t>1500 в мес</t>
  </si>
  <si>
    <t xml:space="preserve">  жилого многоквартирного   дома   по адресу:  г. Уфа,   ул. Ферина, дом 31</t>
  </si>
  <si>
    <t>Планируемый доход</t>
  </si>
  <si>
    <t>Площадь нежилых помещений</t>
  </si>
  <si>
    <t>общедомовая площадь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</si>
  <si>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</si>
  <si>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</si>
  <si>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</si>
  <si>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</si>
  <si>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</si>
  <si>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</si>
  <si>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</si>
  <si>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</si>
  <si>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</si>
  <si>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Планируемая cмета по содержанию и ремонту общего имущества на 2021 год</t>
  </si>
  <si>
    <t xml:space="preserve">Содержание и тукущий ремонт  внутридомового инженерного  оборудования и конструктивных элементов многоквартирного  домаРаботы: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</si>
</sst>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8" xfId="1" applyFont="1" applyBorder="1" applyAlignment="1">
      <alignment horizontal="center" vertical="center" wrapText="1"/>
    </xf>
    <xf numFmtId="2" fontId="9" fillId="0" borderId="8" xfId="1" applyNumberFormat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0" fontId="9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2" fillId="0" borderId="0" xfId="1" applyFont="1" applyAlignment="1">
      <alignment horizontal="left"/>
    </xf>
    <xf numFmtId="2" fontId="0" fillId="0" borderId="0" xfId="0" applyNumberFormat="1"/>
    <xf numFmtId="4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2" fillId="0" borderId="10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topLeftCell="A18" zoomScaleNormal="100" zoomScaleSheetLayoutView="80" workbookViewId="0">
      <selection activeCell="E31" sqref="E31"/>
    </sheetView>
  </sheetViews>
  <sheetFormatPr defaultRowHeight="15" outlineLevelRow="2" x14ac:dyDescent="0.25"/>
  <cols>
    <col min="1" max="1" width="61.42578125" customWidth="1"/>
    <col min="2" max="2" width="4.85546875" customWidth="1"/>
    <col min="3" max="3" width="8.140625" hidden="1" customWidth="1"/>
    <col min="4" max="4" width="11.5703125" customWidth="1"/>
    <col min="5" max="5" width="10.7109375" customWidth="1"/>
    <col min="6" max="8" width="9.140625" hidden="1" customWidth="1"/>
  </cols>
  <sheetData>
    <row r="1" spans="1:7" ht="21.75" customHeight="1" x14ac:dyDescent="0.25">
      <c r="A1" s="52" t="s">
        <v>38</v>
      </c>
      <c r="B1" s="52"/>
      <c r="C1" s="52"/>
      <c r="D1" s="52"/>
      <c r="E1" s="51"/>
    </row>
    <row r="2" spans="1:7" x14ac:dyDescent="0.25">
      <c r="A2" s="53" t="s">
        <v>25</v>
      </c>
      <c r="B2" s="53"/>
      <c r="C2" s="53"/>
      <c r="D2" s="53"/>
    </row>
    <row r="3" spans="1:7" ht="15.75" thickBot="1" x14ac:dyDescent="0.3">
      <c r="A3" s="44" t="s">
        <v>16</v>
      </c>
      <c r="B3" s="44" t="s">
        <v>1</v>
      </c>
      <c r="C3" s="19"/>
      <c r="D3" s="20">
        <f>D4+D5</f>
        <v>25307.4</v>
      </c>
    </row>
    <row r="4" spans="1:7" hidden="1" outlineLevel="2" x14ac:dyDescent="0.25">
      <c r="A4" s="21" t="s">
        <v>0</v>
      </c>
      <c r="B4" s="44" t="s">
        <v>1</v>
      </c>
      <c r="C4" s="21"/>
      <c r="D4" s="22">
        <v>23190.7</v>
      </c>
    </row>
    <row r="5" spans="1:7" hidden="1" outlineLevel="2" x14ac:dyDescent="0.25">
      <c r="A5" s="21" t="s">
        <v>27</v>
      </c>
      <c r="B5" s="44" t="s">
        <v>1</v>
      </c>
      <c r="C5" s="21"/>
      <c r="D5" s="23">
        <v>2116.6999999999998</v>
      </c>
    </row>
    <row r="6" spans="1:7" ht="15.75" hidden="1" outlineLevel="2" thickBot="1" x14ac:dyDescent="0.3">
      <c r="A6" s="21" t="s">
        <v>28</v>
      </c>
      <c r="B6" s="44" t="s">
        <v>1</v>
      </c>
      <c r="C6" s="21"/>
      <c r="D6" s="24">
        <v>6197.5</v>
      </c>
    </row>
    <row r="7" spans="1:7" ht="21.75" customHeight="1" outlineLevel="1" collapsed="1" thickBot="1" x14ac:dyDescent="0.3">
      <c r="A7" s="54" t="s">
        <v>26</v>
      </c>
      <c r="B7" s="55"/>
      <c r="C7" s="43"/>
      <c r="D7" s="56" t="s">
        <v>12</v>
      </c>
      <c r="E7" s="57"/>
    </row>
    <row r="8" spans="1:7" ht="15.75" outlineLevel="1" thickBot="1" x14ac:dyDescent="0.3">
      <c r="A8" s="58" t="s">
        <v>14</v>
      </c>
      <c r="B8" s="59"/>
      <c r="C8" s="25"/>
      <c r="D8" s="60">
        <f>D9+D10</f>
        <v>6225620.4000000004</v>
      </c>
      <c r="E8" s="61"/>
    </row>
    <row r="9" spans="1:7" hidden="1" outlineLevel="1" x14ac:dyDescent="0.25">
      <c r="A9" s="68" t="s">
        <v>15</v>
      </c>
      <c r="B9" s="69"/>
      <c r="C9" s="25"/>
      <c r="D9" s="62">
        <f>D4*20.5*12</f>
        <v>5704912.2000000002</v>
      </c>
      <c r="E9" s="63"/>
    </row>
    <row r="10" spans="1:7" ht="15.75" hidden="1" outlineLevel="1" thickBot="1" x14ac:dyDescent="0.3">
      <c r="A10" s="64" t="s">
        <v>13</v>
      </c>
      <c r="B10" s="65"/>
      <c r="C10" s="26"/>
      <c r="D10" s="66">
        <f>D5*20.5*12</f>
        <v>520708.19999999995</v>
      </c>
      <c r="E10" s="67"/>
    </row>
    <row r="11" spans="1:7" ht="40.5" customHeight="1" thickBot="1" x14ac:dyDescent="0.3">
      <c r="A11" s="42" t="s">
        <v>2</v>
      </c>
      <c r="B11" s="41" t="s">
        <v>3</v>
      </c>
      <c r="C11" s="27" t="s">
        <v>19</v>
      </c>
      <c r="D11" s="28" t="s">
        <v>4</v>
      </c>
      <c r="E11" s="29" t="s">
        <v>5</v>
      </c>
      <c r="G11" t="s">
        <v>30</v>
      </c>
    </row>
    <row r="12" spans="1:7" ht="87" customHeight="1" x14ac:dyDescent="0.25">
      <c r="A12" s="38" t="s">
        <v>39</v>
      </c>
      <c r="B12" s="50"/>
      <c r="C12" s="37">
        <f>61870+5424+4314+7600+5041+6715+F12</f>
        <v>114064</v>
      </c>
      <c r="D12" s="34">
        <f>C12*12</f>
        <v>1368768</v>
      </c>
      <c r="E12" s="35">
        <f>D12/D3/12</f>
        <v>4.5071402040509883</v>
      </c>
      <c r="F12">
        <v>23100</v>
      </c>
      <c r="G12" s="45">
        <v>3.9952289063329398</v>
      </c>
    </row>
    <row r="13" spans="1:7" ht="18.75" customHeight="1" x14ac:dyDescent="0.25">
      <c r="A13" s="1" t="s">
        <v>31</v>
      </c>
      <c r="B13" s="2" t="s">
        <v>6</v>
      </c>
      <c r="C13" s="36">
        <f>0.8*D4+579.51</f>
        <v>19132.07</v>
      </c>
      <c r="D13" s="6">
        <f>C13*12</f>
        <v>229584.84</v>
      </c>
      <c r="E13" s="7">
        <f>D13/D3/12</f>
        <v>0.75598718161486367</v>
      </c>
      <c r="G13" s="45">
        <v>0.82412649643104707</v>
      </c>
    </row>
    <row r="14" spans="1:7" ht="27" customHeight="1" x14ac:dyDescent="0.25">
      <c r="A14" s="1" t="s">
        <v>32</v>
      </c>
      <c r="B14" s="2" t="s">
        <v>6</v>
      </c>
      <c r="C14" s="30">
        <v>42.36</v>
      </c>
      <c r="D14" s="8">
        <f>42.36*629*12</f>
        <v>319733.27999999997</v>
      </c>
      <c r="E14" s="7">
        <f>D14/D3/12</f>
        <v>1.0528319779985298</v>
      </c>
      <c r="G14" s="45">
        <v>1.1092767796366723</v>
      </c>
    </row>
    <row r="15" spans="1:7" ht="26.25" customHeight="1" x14ac:dyDescent="0.25">
      <c r="A15" s="9" t="s">
        <v>33</v>
      </c>
      <c r="B15" s="2" t="s">
        <v>6</v>
      </c>
      <c r="C15" s="31">
        <v>11074</v>
      </c>
      <c r="D15" s="10">
        <f>C15*12</f>
        <v>132888</v>
      </c>
      <c r="E15" s="7">
        <f>D15/D3/12</f>
        <v>0.43757952219508917</v>
      </c>
      <c r="G15" s="45">
        <v>0.46103919082917527</v>
      </c>
    </row>
    <row r="16" spans="1:7" ht="15.75" customHeight="1" x14ac:dyDescent="0.25">
      <c r="A16" s="11" t="s">
        <v>7</v>
      </c>
      <c r="B16" s="2" t="s">
        <v>6</v>
      </c>
      <c r="C16" s="30"/>
      <c r="D16" s="6"/>
      <c r="E16" s="7"/>
      <c r="G16" s="45"/>
    </row>
    <row r="17" spans="1:7" ht="18" customHeight="1" x14ac:dyDescent="0.25">
      <c r="A17" s="1" t="s">
        <v>8</v>
      </c>
      <c r="B17" s="2" t="s">
        <v>6</v>
      </c>
      <c r="C17" s="30">
        <v>40</v>
      </c>
      <c r="D17" s="8">
        <f>40*629*2</f>
        <v>50320</v>
      </c>
      <c r="E17" s="7">
        <f>D17/D3/12</f>
        <v>0.1656959361030107</v>
      </c>
      <c r="G17" s="45">
        <v>8.7289642716137261E-2</v>
      </c>
    </row>
    <row r="18" spans="1:7" ht="39.75" customHeight="1" x14ac:dyDescent="0.25">
      <c r="A18" s="1" t="s">
        <v>34</v>
      </c>
      <c r="B18" s="2" t="s">
        <v>6</v>
      </c>
      <c r="C18" s="31">
        <f>35000+10850+3000+6000+F18</f>
        <v>59850</v>
      </c>
      <c r="D18" s="8">
        <f>C18*12</f>
        <v>718200</v>
      </c>
      <c r="E18" s="7">
        <f>D18/D3/12</f>
        <v>2.364920932217454</v>
      </c>
      <c r="F18" s="48">
        <v>5000</v>
      </c>
      <c r="G18" s="45">
        <v>2.2835470125501414</v>
      </c>
    </row>
    <row r="19" spans="1:7" ht="36.75" customHeight="1" x14ac:dyDescent="0.25">
      <c r="A19" s="1" t="s">
        <v>35</v>
      </c>
      <c r="B19" s="2" t="s">
        <v>6</v>
      </c>
      <c r="C19" s="31">
        <f xml:space="preserve"> 19500+500+1900+3000+200+3000</f>
        <v>28100</v>
      </c>
      <c r="D19" s="8">
        <f>C19*12</f>
        <v>337200</v>
      </c>
      <c r="E19" s="7">
        <f>D19/D3/12</f>
        <v>1.1103471711831321</v>
      </c>
      <c r="F19" s="48"/>
      <c r="G19" s="45">
        <v>1.1698754977695345</v>
      </c>
    </row>
    <row r="20" spans="1:7" ht="23.25" customHeight="1" x14ac:dyDescent="0.25">
      <c r="A20" s="1" t="s">
        <v>36</v>
      </c>
      <c r="B20" s="2" t="s">
        <v>6</v>
      </c>
      <c r="C20" s="31"/>
      <c r="D20" s="8">
        <v>277534.71000000002</v>
      </c>
      <c r="E20" s="7">
        <f>D20/D3/12</f>
        <v>0.91387864814244057</v>
      </c>
      <c r="F20" s="48"/>
      <c r="G20" s="45">
        <v>0.96287383454796382</v>
      </c>
    </row>
    <row r="21" spans="1:7" ht="32.25" customHeight="1" x14ac:dyDescent="0.25">
      <c r="A21" s="1" t="s">
        <v>21</v>
      </c>
      <c r="B21" s="2" t="s">
        <v>6</v>
      </c>
      <c r="C21" s="31" t="s">
        <v>24</v>
      </c>
      <c r="D21" s="8">
        <f>1500*12</f>
        <v>18000</v>
      </c>
      <c r="E21" s="7">
        <f>D21/D3/12</f>
        <v>5.9271201308708117E-2</v>
      </c>
      <c r="F21" s="48"/>
      <c r="G21" s="45">
        <v>6.2448869987697574E-2</v>
      </c>
    </row>
    <row r="22" spans="1:7" ht="15" customHeight="1" x14ac:dyDescent="0.25">
      <c r="A22" s="1" t="s">
        <v>18</v>
      </c>
      <c r="B22" s="2" t="s">
        <v>6</v>
      </c>
      <c r="C22" s="31"/>
      <c r="D22" s="8"/>
      <c r="E22" s="7">
        <f>D22/D3/12</f>
        <v>0</v>
      </c>
      <c r="F22" s="48"/>
      <c r="G22" s="45">
        <v>0</v>
      </c>
    </row>
    <row r="23" spans="1:7" ht="17.25" customHeight="1" x14ac:dyDescent="0.25">
      <c r="A23" s="1" t="s">
        <v>9</v>
      </c>
      <c r="B23" s="2" t="s">
        <v>6</v>
      </c>
      <c r="C23" s="31"/>
      <c r="D23" s="8"/>
      <c r="E23" s="7">
        <f>D23/D3/12</f>
        <v>0</v>
      </c>
      <c r="F23" s="48"/>
      <c r="G23" s="45">
        <v>0</v>
      </c>
    </row>
    <row r="24" spans="1:7" ht="21.75" customHeight="1" x14ac:dyDescent="0.25">
      <c r="A24" s="1" t="s">
        <v>22</v>
      </c>
      <c r="B24" s="2" t="s">
        <v>6</v>
      </c>
      <c r="C24" s="31">
        <v>8600</v>
      </c>
      <c r="D24" s="8">
        <f>4300*20*12</f>
        <v>1032000</v>
      </c>
      <c r="E24" s="7">
        <f>D24/D3/12</f>
        <v>3.3982155416992654</v>
      </c>
      <c r="F24" s="48"/>
      <c r="G24" s="45">
        <v>3.5804018792946604</v>
      </c>
    </row>
    <row r="25" spans="1:7" ht="14.25" customHeight="1" x14ac:dyDescent="0.25">
      <c r="A25" s="1" t="s">
        <v>17</v>
      </c>
      <c r="B25" s="5"/>
      <c r="C25" s="31">
        <f>2000</f>
        <v>2000</v>
      </c>
      <c r="D25" s="8">
        <f>C25*20</f>
        <v>40000</v>
      </c>
      <c r="E25" s="7">
        <f>D25/D3/12</f>
        <v>0.13171378068601805</v>
      </c>
      <c r="F25" s="48"/>
      <c r="G25" s="45">
        <v>0.13877526663932793</v>
      </c>
    </row>
    <row r="26" spans="1:7" ht="17.25" customHeight="1" x14ac:dyDescent="0.25">
      <c r="A26" s="1" t="s">
        <v>20</v>
      </c>
      <c r="B26" s="2" t="s">
        <v>6</v>
      </c>
      <c r="C26" s="31">
        <v>7000</v>
      </c>
      <c r="D26" s="6">
        <f>7000*10</f>
        <v>70000</v>
      </c>
      <c r="E26" s="7">
        <f>D26/D3/12</f>
        <v>0.23049911620053157</v>
      </c>
      <c r="F26" s="48"/>
      <c r="G26" s="45">
        <v>0.24285671661882388</v>
      </c>
    </row>
    <row r="27" spans="1:7" ht="49.5" customHeight="1" x14ac:dyDescent="0.25">
      <c r="A27" s="12" t="s">
        <v>37</v>
      </c>
      <c r="B27" s="3" t="s">
        <v>6</v>
      </c>
      <c r="C27" s="39">
        <f>2.87*D3+F27</f>
        <v>103632.23800000001</v>
      </c>
      <c r="D27" s="14">
        <f>C27*12</f>
        <v>1243586.8560000001</v>
      </c>
      <c r="E27" s="13">
        <f>D27/D3/12</f>
        <v>4.0949381603799679</v>
      </c>
      <c r="F27" s="48">
        <v>31000</v>
      </c>
      <c r="G27" s="45">
        <v>2.8700000000000006</v>
      </c>
    </row>
    <row r="28" spans="1:7" ht="17.25" customHeight="1" x14ac:dyDescent="0.25">
      <c r="A28" s="15" t="s">
        <v>11</v>
      </c>
      <c r="B28" s="3" t="s">
        <v>6</v>
      </c>
      <c r="C28" s="32"/>
      <c r="D28" s="16">
        <f>D8*0.8%+30000</f>
        <v>79804.963199999998</v>
      </c>
      <c r="E28" s="13">
        <f>D28/D3/12</f>
        <v>0.2627853355145135</v>
      </c>
      <c r="F28" s="48">
        <v>20.5</v>
      </c>
      <c r="G28" s="45">
        <v>0.22804072498974801</v>
      </c>
    </row>
    <row r="29" spans="1:7" ht="17.25" customHeight="1" thickBot="1" x14ac:dyDescent="0.3">
      <c r="A29" s="12" t="s">
        <v>23</v>
      </c>
      <c r="B29" s="3" t="s">
        <v>6</v>
      </c>
      <c r="C29" s="33">
        <f>44.56*629</f>
        <v>28028.240000000002</v>
      </c>
      <c r="D29" s="14">
        <f>C29*12+9000</f>
        <v>345338.88</v>
      </c>
      <c r="E29" s="13">
        <f>D29/D3/12</f>
        <v>1.1371472375668776</v>
      </c>
      <c r="F29" s="48" t="s">
        <v>29</v>
      </c>
      <c r="G29" s="45">
        <v>1.0883272653847995</v>
      </c>
    </row>
    <row r="30" spans="1:7" ht="21" customHeight="1" x14ac:dyDescent="0.25">
      <c r="A30" s="17" t="s">
        <v>10</v>
      </c>
      <c r="B30" s="4" t="s">
        <v>6</v>
      </c>
      <c r="C30" s="4"/>
      <c r="D30" s="18">
        <f>SUM(D12:D29)</f>
        <v>6262959.5292000007</v>
      </c>
      <c r="E30" s="18">
        <f>SUM(E12:E29)</f>
        <v>20.622951946861392</v>
      </c>
      <c r="F30" s="49" t="e">
        <f>E30-#REF!-#REF!-#REF!-#REF!</f>
        <v>#REF!</v>
      </c>
      <c r="G30" s="45">
        <v>22.021479902218946</v>
      </c>
    </row>
    <row r="31" spans="1:7" ht="18.75" x14ac:dyDescent="0.3">
      <c r="A31" s="40"/>
      <c r="D31" s="46"/>
      <c r="E31" s="47"/>
    </row>
  </sheetData>
  <mergeCells count="10">
    <mergeCell ref="D9:E9"/>
    <mergeCell ref="A10:B10"/>
    <mergeCell ref="D10:E10"/>
    <mergeCell ref="A9:B9"/>
    <mergeCell ref="A1:D1"/>
    <mergeCell ref="A2:D2"/>
    <mergeCell ref="A7:B7"/>
    <mergeCell ref="D7:E7"/>
    <mergeCell ref="A8:B8"/>
    <mergeCell ref="D8:E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2020-04-20T04:51:07Z</cp:lastPrinted>
  <dcterms:created xsi:type="dcterms:W3CDTF">2014-04-15T07:29:16Z</dcterms:created>
  <dcterms:modified xsi:type="dcterms:W3CDTF">2021-04-22T04:42:25Z</dcterms:modified>
</cp:coreProperties>
</file>