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k_01\obshak\Зинова Анастасия Владимировна\Отчеты по домам\ОТЧЕТЫ по домам\сайт 2020\2020\Отчет 2020\"/>
    </mc:Choice>
  </mc:AlternateContent>
  <xr:revisionPtr revIDLastSave="0" documentId="13_ncr:1_{8087269A-0D6F-4C1D-9A73-49F9B1F5709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1" sheetId="6" r:id="rId1"/>
  </sheets>
  <definedNames>
    <definedName name="_xlnm.Print_Area" localSheetId="0">'2021'!$A$1:$E$31</definedName>
  </definedNames>
  <calcPr calcId="191029"/>
</workbook>
</file>

<file path=xl/calcChain.xml><?xml version="1.0" encoding="utf-8"?>
<calcChain xmlns="http://schemas.openxmlformats.org/spreadsheetml/2006/main">
  <c r="E29" i="6" l="1"/>
  <c r="E27" i="6"/>
  <c r="E26" i="6"/>
  <c r="E25" i="6"/>
  <c r="E24" i="6"/>
  <c r="E18" i="6"/>
  <c r="E19" i="6"/>
  <c r="E14" i="6"/>
  <c r="E12" i="6"/>
  <c r="C27" i="6" l="1"/>
  <c r="D28" i="6"/>
  <c r="C13" i="6" l="1"/>
  <c r="C19" i="6"/>
  <c r="C12" i="6"/>
  <c r="D10" i="6" l="1"/>
  <c r="D3" i="6" l="1"/>
  <c r="C29" i="6"/>
  <c r="D29" i="6" s="1"/>
  <c r="C18" i="6" l="1"/>
  <c r="D9" i="6" l="1"/>
  <c r="D8" i="6" s="1"/>
  <c r="D17" i="6" l="1"/>
  <c r="D15" i="6"/>
  <c r="D26" i="6"/>
  <c r="D25" i="6"/>
  <c r="C24" i="6"/>
  <c r="D24" i="6" s="1"/>
  <c r="D21" i="6"/>
  <c r="D19" i="6"/>
  <c r="C14" i="6"/>
  <c r="D14" i="6" s="1"/>
  <c r="D18" i="6" l="1"/>
  <c r="D27" i="6"/>
  <c r="D13" i="6"/>
  <c r="D12" i="6"/>
  <c r="E13" i="6" l="1"/>
  <c r="E15" i="6"/>
  <c r="E28" i="6"/>
  <c r="D30" i="6"/>
  <c r="E22" i="6"/>
  <c r="E17" i="6"/>
  <c r="E20" i="6"/>
  <c r="E21" i="6"/>
  <c r="E23" i="6"/>
  <c r="E30" i="6" l="1"/>
  <c r="F30" i="6" s="1"/>
</calcChain>
</file>

<file path=xl/sharedStrings.xml><?xml version="1.0" encoding="utf-8"?>
<sst xmlns="http://schemas.openxmlformats.org/spreadsheetml/2006/main" count="58" uniqueCount="40">
  <si>
    <t>Общая площадь  квартир дома</t>
  </si>
  <si>
    <t>кв.м.</t>
  </si>
  <si>
    <t>Площадь нежилых помещений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</si>
  <si>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</si>
  <si>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</si>
  <si>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</si>
  <si>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</si>
  <si>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руб.</t>
  </si>
  <si>
    <t>Содержание и уход за элементами  озеленения и  благоустройства</t>
  </si>
  <si>
    <t>Всего:</t>
  </si>
  <si>
    <t>Услуги банка</t>
  </si>
  <si>
    <t>Сумма доходов за год</t>
  </si>
  <si>
    <t>Общая площадь</t>
  </si>
  <si>
    <t>Стахование лифта</t>
  </si>
  <si>
    <t xml:space="preserve">Монтаж контейнерной площадки </t>
  </si>
  <si>
    <t>тариф в мес</t>
  </si>
  <si>
    <t>Техническое освидетельствование лифтов  Инженерный цент "Лифт"</t>
  </si>
  <si>
    <t>Дератизация и дезинсекция общего имущества (обработка подвальных,чердачных помещений)  -  ГБУЗ"Республиканский центр дезинфекции"</t>
  </si>
  <si>
    <t>Планируемый доход</t>
  </si>
  <si>
    <t>общедомовая площадь</t>
  </si>
  <si>
    <t>остовить как есть дотошный дом</t>
  </si>
  <si>
    <t xml:space="preserve">Доходы от содержания общего имущества, </t>
  </si>
  <si>
    <t>Жилых квартир</t>
  </si>
  <si>
    <t>Нежилые помещения</t>
  </si>
  <si>
    <t xml:space="preserve">  жилого многоквартирного   дома   по адресу:  г. Уфа,   ул.Мира, дом 46</t>
  </si>
  <si>
    <t>Содержание и ремонт домовых приборов учета</t>
  </si>
  <si>
    <t>без СОИ</t>
  </si>
  <si>
    <t>2019 год</t>
  </si>
  <si>
    <t>Аварийно - диспетчерское обслуживание</t>
  </si>
  <si>
    <t>Меры пожарной  безопасности (обслуж.АППЗ и ДУ)</t>
  </si>
  <si>
    <t xml:space="preserve">Содержание,обслуживание и ремонт  ИТП </t>
  </si>
  <si>
    <t>Обследование вентканалов</t>
  </si>
  <si>
    <t xml:space="preserve">Уборка и санитарно - гигиеническая очистка помещений общего пользования (уборка лестничных клеток) </t>
  </si>
  <si>
    <t xml:space="preserve">Уборка придомовой территории (ручная) </t>
  </si>
  <si>
    <t xml:space="preserve">  Механизированная уборка  с вывозом  снега</t>
  </si>
  <si>
    <t xml:space="preserve">Комплексное   обслуживание лифтов    услуги ООО"Лифтсервис-"                                          </t>
  </si>
  <si>
    <t xml:space="preserve">Управление многоквартирным домом (зарплата АУП, программное обемпечение, услуги связи, ГСМ, канц.товары,с одержание офиса, амортизация, материалы на текущие хоз.нужды, ком. услуги и т.п..)                                                                         </t>
  </si>
  <si>
    <t>Услуги ЕРКЦ</t>
  </si>
  <si>
    <t>Планируемая cмета по содержанию и ремонту общего имущества на 2021 год</t>
  </si>
  <si>
    <t xml:space="preserve">Содержание и тукущий ремонт  внутридомового инженерного  оборудования и конструктивных элементов многоквартирного  дома Работы: 1.выполняемые при проведении технических осмотров и обходов отдельных элементов и помещений многоквартирного дома, 2.выполняемые при подготовке  многоквартирного дома к эксплуатации в весенне - летний период ,3. выполняемые при подготовке  жилых зданий  к эксплуатации в осенне - зимний период , 4.выполняемые при проведении частичных осмотров  жилых зданий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</si>
</sst>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5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2" fontId="3" fillId="0" borderId="16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0" xfId="1" applyFont="1"/>
    <xf numFmtId="0" fontId="3" fillId="0" borderId="0" xfId="1" applyFont="1" applyAlignment="1">
      <alignment horizontal="center"/>
    </xf>
    <xf numFmtId="2" fontId="2" fillId="0" borderId="0" xfId="1" applyNumberFormat="1" applyFont="1"/>
    <xf numFmtId="0" fontId="4" fillId="0" borderId="0" xfId="1" applyFont="1"/>
    <xf numFmtId="0" fontId="8" fillId="0" borderId="13" xfId="0" applyFont="1" applyFill="1" applyBorder="1" applyAlignment="1">
      <alignment horizontal="center" wrapText="1"/>
    </xf>
    <xf numFmtId="0" fontId="2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2" fontId="9" fillId="0" borderId="9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/>
    </xf>
    <xf numFmtId="2" fontId="10" fillId="0" borderId="2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1" applyFont="1" applyAlignment="1">
      <alignment horizontal="left"/>
    </xf>
    <xf numFmtId="2" fontId="12" fillId="0" borderId="0" xfId="1" applyNumberFormat="1" applyFont="1" applyAlignment="1">
      <alignment horizontal="right"/>
    </xf>
    <xf numFmtId="2" fontId="0" fillId="0" borderId="0" xfId="0" applyNumberFormat="1"/>
    <xf numFmtId="2" fontId="7" fillId="3" borderId="0" xfId="0" applyNumberFormat="1" applyFont="1" applyFill="1" applyAlignment="1">
      <alignment horizontal="right"/>
    </xf>
    <xf numFmtId="2" fontId="2" fillId="3" borderId="0" xfId="1" applyNumberFormat="1" applyFont="1" applyFill="1"/>
    <xf numFmtId="0" fontId="8" fillId="0" borderId="19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4" fontId="13" fillId="0" borderId="0" xfId="0" applyNumberFormat="1" applyFont="1" applyAlignment="1">
      <alignment horizontal="left"/>
    </xf>
    <xf numFmtId="0" fontId="5" fillId="0" borderId="4" xfId="1" applyFont="1" applyBorder="1" applyAlignment="1">
      <alignment horizontal="center" wrapText="1"/>
    </xf>
    <xf numFmtId="0" fontId="9" fillId="0" borderId="10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2" borderId="0" xfId="0" applyNumberFormat="1" applyFill="1"/>
    <xf numFmtId="0" fontId="3" fillId="0" borderId="12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2" fillId="0" borderId="11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20" xfId="0" applyNumberFormat="1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4" fontId="8" fillId="0" borderId="21" xfId="0" applyNumberFormat="1" applyFont="1" applyBorder="1" applyAlignment="1">
      <alignment horizontal="center" wrapText="1"/>
    </xf>
    <xf numFmtId="4" fontId="8" fillId="0" borderId="23" xfId="0" applyNumberFormat="1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4" fontId="8" fillId="0" borderId="24" xfId="0" applyNumberFormat="1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topLeftCell="A8" zoomScale="80" zoomScaleNormal="80" zoomScaleSheetLayoutView="118" workbookViewId="0">
      <selection activeCell="D8" sqref="D8:E8"/>
    </sheetView>
  </sheetViews>
  <sheetFormatPr defaultRowHeight="15" outlineLevelRow="1" x14ac:dyDescent="0.25"/>
  <cols>
    <col min="1" max="1" width="64.85546875" customWidth="1"/>
    <col min="2" max="2" width="5" customWidth="1"/>
    <col min="3" max="3" width="6.42578125" hidden="1" customWidth="1"/>
    <col min="4" max="5" width="10.28515625" customWidth="1"/>
    <col min="6" max="6" width="9.7109375" hidden="1" customWidth="1"/>
    <col min="7" max="10" width="0" hidden="1" customWidth="1"/>
    <col min="12" max="12" width="9" customWidth="1"/>
  </cols>
  <sheetData>
    <row r="1" spans="1:7" ht="15" customHeight="1" x14ac:dyDescent="0.25">
      <c r="A1" s="50" t="s">
        <v>38</v>
      </c>
      <c r="B1" s="50"/>
      <c r="C1" s="50"/>
      <c r="D1" s="50"/>
      <c r="E1" s="50"/>
    </row>
    <row r="2" spans="1:7" ht="20.25" customHeight="1" x14ac:dyDescent="0.25">
      <c r="A2" s="51" t="s">
        <v>24</v>
      </c>
      <c r="B2" s="51"/>
      <c r="C2" s="51"/>
      <c r="D2" s="51"/>
      <c r="E2" s="51"/>
    </row>
    <row r="3" spans="1:7" ht="17.25" customHeight="1" thickBot="1" x14ac:dyDescent="0.3">
      <c r="A3" s="35" t="s">
        <v>12</v>
      </c>
      <c r="B3" s="35" t="s">
        <v>1</v>
      </c>
      <c r="C3" s="35"/>
      <c r="D3" s="36">
        <f>D4+D5</f>
        <v>11218.11</v>
      </c>
      <c r="E3" s="17"/>
    </row>
    <row r="4" spans="1:7" hidden="1" outlineLevel="1" x14ac:dyDescent="0.25">
      <c r="A4" s="18" t="s">
        <v>0</v>
      </c>
      <c r="B4" s="18" t="s">
        <v>1</v>
      </c>
      <c r="C4" s="18"/>
      <c r="D4" s="38">
        <v>10570</v>
      </c>
      <c r="E4" s="19"/>
    </row>
    <row r="5" spans="1:7" hidden="1" outlineLevel="1" x14ac:dyDescent="0.25">
      <c r="A5" s="18" t="s">
        <v>2</v>
      </c>
      <c r="B5" s="18" t="s">
        <v>1</v>
      </c>
      <c r="C5" s="18"/>
      <c r="D5" s="39">
        <v>648.11</v>
      </c>
      <c r="E5" s="21"/>
    </row>
    <row r="6" spans="1:7" ht="15.75" hidden="1" outlineLevel="1" thickBot="1" x14ac:dyDescent="0.3">
      <c r="A6" s="18" t="s">
        <v>19</v>
      </c>
      <c r="B6" s="18"/>
      <c r="C6" s="18"/>
      <c r="D6" s="20">
        <v>1939.7</v>
      </c>
      <c r="E6" s="21"/>
      <c r="G6" t="s">
        <v>20</v>
      </c>
    </row>
    <row r="7" spans="1:7" ht="15.75" collapsed="1" thickBot="1" x14ac:dyDescent="0.3">
      <c r="A7" s="52" t="s">
        <v>18</v>
      </c>
      <c r="B7" s="53"/>
      <c r="C7" s="22"/>
      <c r="D7" s="54" t="s">
        <v>11</v>
      </c>
      <c r="E7" s="55"/>
    </row>
    <row r="8" spans="1:7" ht="15.75" thickBot="1" x14ac:dyDescent="0.3">
      <c r="A8" s="56" t="s">
        <v>21</v>
      </c>
      <c r="B8" s="57"/>
      <c r="C8" s="40"/>
      <c r="D8" s="58">
        <f>D9+D10</f>
        <v>2759655.06</v>
      </c>
      <c r="E8" s="59"/>
    </row>
    <row r="9" spans="1:7" hidden="1" x14ac:dyDescent="0.25">
      <c r="A9" s="60" t="s">
        <v>22</v>
      </c>
      <c r="B9" s="61"/>
      <c r="C9" s="40"/>
      <c r="D9" s="62">
        <f>D4*20.5*12</f>
        <v>2600220</v>
      </c>
      <c r="E9" s="63"/>
    </row>
    <row r="10" spans="1:7" ht="15.75" hidden="1" thickBot="1" x14ac:dyDescent="0.3">
      <c r="A10" s="64" t="s">
        <v>23</v>
      </c>
      <c r="B10" s="65"/>
      <c r="C10" s="41"/>
      <c r="D10" s="66">
        <f>D5*20.5*12</f>
        <v>159435.06</v>
      </c>
      <c r="E10" s="67"/>
    </row>
    <row r="11" spans="1:7" ht="36.75" customHeight="1" thickBot="1" x14ac:dyDescent="0.3">
      <c r="A11" s="23" t="s">
        <v>3</v>
      </c>
      <c r="B11" s="2" t="s">
        <v>4</v>
      </c>
      <c r="C11" s="24" t="s">
        <v>15</v>
      </c>
      <c r="D11" s="25" t="s">
        <v>5</v>
      </c>
      <c r="E11" s="44" t="s">
        <v>6</v>
      </c>
      <c r="G11" t="s">
        <v>27</v>
      </c>
    </row>
    <row r="12" spans="1:7" ht="87.75" customHeight="1" x14ac:dyDescent="0.25">
      <c r="A12" s="1" t="s">
        <v>39</v>
      </c>
      <c r="B12" s="49"/>
      <c r="C12" s="32">
        <f>37960+F12</f>
        <v>55960</v>
      </c>
      <c r="D12" s="29">
        <f>C12*12</f>
        <v>671520</v>
      </c>
      <c r="E12" s="30">
        <f>D12/D3/12</f>
        <v>4.9883625673130316</v>
      </c>
      <c r="F12">
        <v>18000</v>
      </c>
      <c r="G12" s="37">
        <v>3.3838142075625925</v>
      </c>
    </row>
    <row r="13" spans="1:7" ht="32.25" customHeight="1" x14ac:dyDescent="0.25">
      <c r="A13" s="1" t="s">
        <v>28</v>
      </c>
      <c r="B13" s="5" t="s">
        <v>7</v>
      </c>
      <c r="C13" s="31">
        <f>4181.17+F13</f>
        <v>4681.17</v>
      </c>
      <c r="D13" s="6">
        <f>C13*12</f>
        <v>56174.04</v>
      </c>
      <c r="E13" s="7">
        <f>D13/D3/12</f>
        <v>0.41728686917849794</v>
      </c>
      <c r="F13">
        <v>500</v>
      </c>
      <c r="G13" s="37">
        <v>0.37271608140765244</v>
      </c>
    </row>
    <row r="14" spans="1:7" ht="24" customHeight="1" x14ac:dyDescent="0.25">
      <c r="A14" s="1" t="s">
        <v>29</v>
      </c>
      <c r="B14" s="5" t="s">
        <v>7</v>
      </c>
      <c r="C14" s="26">
        <f>45</f>
        <v>45</v>
      </c>
      <c r="D14" s="8">
        <f>C14*223*12</f>
        <v>120420</v>
      </c>
      <c r="E14" s="7">
        <f>D14/D3/12</f>
        <v>0.89453571056086989</v>
      </c>
      <c r="G14" s="37">
        <v>0.89453571056086989</v>
      </c>
    </row>
    <row r="15" spans="1:7" ht="22.5" customHeight="1" x14ac:dyDescent="0.25">
      <c r="A15" s="9" t="s">
        <v>30</v>
      </c>
      <c r="B15" s="5" t="s">
        <v>7</v>
      </c>
      <c r="C15" s="27">
        <v>8510</v>
      </c>
      <c r="D15" s="10">
        <f>C15*6</f>
        <v>51060</v>
      </c>
      <c r="E15" s="7">
        <f>D15/D3/12</f>
        <v>0.37929740392989547</v>
      </c>
      <c r="G15" s="37">
        <v>0.37929740392989547</v>
      </c>
    </row>
    <row r="16" spans="1:7" ht="22.5" customHeight="1" x14ac:dyDescent="0.25">
      <c r="A16" s="43" t="s">
        <v>25</v>
      </c>
      <c r="B16" s="5" t="s">
        <v>7</v>
      </c>
      <c r="C16" s="27"/>
      <c r="D16" s="10"/>
      <c r="E16" s="7"/>
    </row>
    <row r="17" spans="1:7" ht="15.75" customHeight="1" x14ac:dyDescent="0.25">
      <c r="A17" s="1" t="s">
        <v>31</v>
      </c>
      <c r="B17" s="5" t="s">
        <v>7</v>
      </c>
      <c r="C17" s="26">
        <v>45</v>
      </c>
      <c r="D17" s="8">
        <f>45*223*2</f>
        <v>20070</v>
      </c>
      <c r="E17" s="7">
        <f>D17/D3/12</f>
        <v>0.1490892850934783</v>
      </c>
      <c r="G17" s="37">
        <v>0.1490892850934783</v>
      </c>
    </row>
    <row r="18" spans="1:7" ht="39.75" customHeight="1" x14ac:dyDescent="0.25">
      <c r="A18" s="1" t="s">
        <v>32</v>
      </c>
      <c r="B18" s="5" t="s">
        <v>7</v>
      </c>
      <c r="C18" s="27">
        <f>21660+F18</f>
        <v>25660</v>
      </c>
      <c r="D18" s="8">
        <f>C18*12</f>
        <v>307920</v>
      </c>
      <c r="E18" s="7">
        <f>D18/D3/12</f>
        <v>2.2873728283997927</v>
      </c>
      <c r="F18">
        <v>4000</v>
      </c>
      <c r="G18" s="47">
        <v>2.0491958372753074</v>
      </c>
    </row>
    <row r="19" spans="1:7" ht="27.75" customHeight="1" x14ac:dyDescent="0.25">
      <c r="A19" s="1" t="s">
        <v>33</v>
      </c>
      <c r="B19" s="5" t="s">
        <v>7</v>
      </c>
      <c r="C19" s="27">
        <f>18840+F19</f>
        <v>22840</v>
      </c>
      <c r="D19" s="8">
        <f>C19*12</f>
        <v>274080</v>
      </c>
      <c r="E19" s="7">
        <f>D19/D3/12</f>
        <v>2.035993585372224</v>
      </c>
      <c r="F19">
        <v>4000</v>
      </c>
      <c r="G19" s="37">
        <v>1.6794272832054595</v>
      </c>
    </row>
    <row r="20" spans="1:7" ht="23.25" customHeight="1" x14ac:dyDescent="0.25">
      <c r="A20" s="1" t="s">
        <v>34</v>
      </c>
      <c r="B20" s="5" t="s">
        <v>7</v>
      </c>
      <c r="C20" s="27"/>
      <c r="D20" s="8">
        <v>132841.84</v>
      </c>
      <c r="E20" s="7">
        <f>D20/D3/12</f>
        <v>0.98681090962143647</v>
      </c>
      <c r="G20" s="37">
        <v>0.98681090962143647</v>
      </c>
    </row>
    <row r="21" spans="1:7" ht="28.5" customHeight="1" x14ac:dyDescent="0.25">
      <c r="A21" s="1" t="s">
        <v>17</v>
      </c>
      <c r="B21" s="5" t="s">
        <v>7</v>
      </c>
      <c r="C21" s="27">
        <v>1200</v>
      </c>
      <c r="D21" s="8">
        <f>1200*12</f>
        <v>14400</v>
      </c>
      <c r="E21" s="7">
        <f>D21/D3/12</f>
        <v>0.10696989065002928</v>
      </c>
      <c r="G21" s="37">
        <v>0.10696989065002928</v>
      </c>
    </row>
    <row r="22" spans="1:7" ht="15" customHeight="1" x14ac:dyDescent="0.25">
      <c r="A22" s="1" t="s">
        <v>14</v>
      </c>
      <c r="B22" s="5" t="s">
        <v>7</v>
      </c>
      <c r="C22" s="27"/>
      <c r="D22" s="8">
        <v>0</v>
      </c>
      <c r="E22" s="7">
        <f>D22/D3/12</f>
        <v>0</v>
      </c>
      <c r="G22" s="37">
        <v>0</v>
      </c>
    </row>
    <row r="23" spans="1:7" ht="17.25" customHeight="1" x14ac:dyDescent="0.25">
      <c r="A23" s="1" t="s">
        <v>8</v>
      </c>
      <c r="B23" s="5" t="s">
        <v>7</v>
      </c>
      <c r="C23" s="27"/>
      <c r="D23" s="8">
        <v>5000</v>
      </c>
      <c r="E23" s="7">
        <f>D23/D3/12</f>
        <v>3.7142323142371279E-2</v>
      </c>
      <c r="G23" s="37">
        <v>3.7142323142371279E-2</v>
      </c>
    </row>
    <row r="24" spans="1:7" ht="19.5" customHeight="1" x14ac:dyDescent="0.25">
      <c r="A24" s="1" t="s">
        <v>35</v>
      </c>
      <c r="B24" s="5" t="s">
        <v>7</v>
      </c>
      <c r="C24" s="27">
        <f>17700</f>
        <v>17700</v>
      </c>
      <c r="D24" s="8">
        <f>C24*12</f>
        <v>212400</v>
      </c>
      <c r="E24" s="7">
        <f>D24/D3/12</f>
        <v>1.5778058870879319</v>
      </c>
      <c r="G24" s="37">
        <v>1.6745506149479659</v>
      </c>
    </row>
    <row r="25" spans="1:7" ht="14.25" customHeight="1" x14ac:dyDescent="0.25">
      <c r="A25" s="1" t="s">
        <v>13</v>
      </c>
      <c r="B25" s="5"/>
      <c r="C25" s="27">
        <v>2000</v>
      </c>
      <c r="D25" s="8">
        <f>C25*5</f>
        <v>10000</v>
      </c>
      <c r="E25" s="7">
        <f>D25/D3/12</f>
        <v>7.4284646284742559E-2</v>
      </c>
      <c r="G25" s="37">
        <v>7.8839482812992745E-2</v>
      </c>
    </row>
    <row r="26" spans="1:7" ht="17.25" customHeight="1" x14ac:dyDescent="0.25">
      <c r="A26" s="1" t="s">
        <v>16</v>
      </c>
      <c r="B26" s="5" t="s">
        <v>7</v>
      </c>
      <c r="C26" s="27">
        <v>3500</v>
      </c>
      <c r="D26" s="6">
        <f>C26*5</f>
        <v>17500</v>
      </c>
      <c r="E26" s="7">
        <f>D26/D3/12</f>
        <v>0.12999813099829946</v>
      </c>
      <c r="G26" s="37">
        <v>0.13796909492273732</v>
      </c>
    </row>
    <row r="27" spans="1:7" ht="41.25" customHeight="1" x14ac:dyDescent="0.25">
      <c r="A27" s="11" t="s">
        <v>36</v>
      </c>
      <c r="B27" s="3" t="s">
        <v>7</v>
      </c>
      <c r="C27" s="33">
        <f>44584+F27</f>
        <v>47084</v>
      </c>
      <c r="D27" s="13">
        <f>C27*12</f>
        <v>565008</v>
      </c>
      <c r="E27" s="12">
        <f>D27/D3/12</f>
        <v>4.1971419428049819</v>
      </c>
      <c r="F27">
        <v>2500</v>
      </c>
      <c r="G27" s="37">
        <v>4.6250215054050994</v>
      </c>
    </row>
    <row r="28" spans="1:7" ht="17.25" customHeight="1" x14ac:dyDescent="0.25">
      <c r="A28" s="14" t="s">
        <v>10</v>
      </c>
      <c r="B28" s="3" t="s">
        <v>7</v>
      </c>
      <c r="C28" s="33"/>
      <c r="D28" s="15">
        <f>22127.35+19000</f>
        <v>41127.35</v>
      </c>
      <c r="E28" s="12">
        <f>D28/D3/12</f>
        <v>0.30551306473788065</v>
      </c>
      <c r="F28" s="45">
        <v>20.5</v>
      </c>
      <c r="G28" s="37">
        <v>0.1643722367968698</v>
      </c>
    </row>
    <row r="29" spans="1:7" ht="17.25" customHeight="1" thickBot="1" x14ac:dyDescent="0.3">
      <c r="A29" s="11" t="s">
        <v>37</v>
      </c>
      <c r="B29" s="3" t="s">
        <v>7</v>
      </c>
      <c r="C29" s="28">
        <f>70*223+2000</f>
        <v>17610</v>
      </c>
      <c r="D29" s="13">
        <f>C29*12+9000</f>
        <v>220320</v>
      </c>
      <c r="E29" s="12">
        <f>D29/D3/12</f>
        <v>1.636639326945448</v>
      </c>
      <c r="F29" s="45" t="s">
        <v>26</v>
      </c>
      <c r="G29" s="37">
        <v>1.4768211920529801</v>
      </c>
    </row>
    <row r="30" spans="1:7" ht="21" customHeight="1" x14ac:dyDescent="0.25">
      <c r="A30" s="48" t="s">
        <v>9</v>
      </c>
      <c r="B30" s="4" t="s">
        <v>7</v>
      </c>
      <c r="C30" s="4"/>
      <c r="D30" s="16">
        <f>SUM(D12:D29)</f>
        <v>2719841.23</v>
      </c>
      <c r="E30" s="16">
        <f>SUM(E12:E29)</f>
        <v>20.204244372120911</v>
      </c>
      <c r="F30" s="46" t="e">
        <f>E30-#REF!-#REF!-#REF!-#REF!</f>
        <v>#REF!</v>
      </c>
      <c r="G30" s="37">
        <v>24.096980931088048</v>
      </c>
    </row>
    <row r="31" spans="1:7" ht="18.75" x14ac:dyDescent="0.3">
      <c r="A31" s="34"/>
      <c r="B31" s="34"/>
      <c r="C31" s="34"/>
      <c r="D31" s="42"/>
      <c r="E31" s="34"/>
    </row>
  </sheetData>
  <mergeCells count="10">
    <mergeCell ref="A9:B9"/>
    <mergeCell ref="D9:E9"/>
    <mergeCell ref="A10:B10"/>
    <mergeCell ref="D10:E10"/>
    <mergeCell ref="A1:E1"/>
    <mergeCell ref="A2:E2"/>
    <mergeCell ref="A7:B7"/>
    <mergeCell ref="D7:E7"/>
    <mergeCell ref="A8:B8"/>
    <mergeCell ref="D8:E8"/>
  </mergeCell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1</cp:lastModifiedBy>
  <cp:lastPrinted>2020-04-20T04:56:03Z</cp:lastPrinted>
  <dcterms:created xsi:type="dcterms:W3CDTF">2014-04-15T07:29:16Z</dcterms:created>
  <dcterms:modified xsi:type="dcterms:W3CDTF">2021-04-22T04:38:28Z</dcterms:modified>
</cp:coreProperties>
</file>